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521" windowWidth="23940" windowHeight="13305" activeTab="3"/>
  </bookViews>
  <sheets>
    <sheet name="pagos iguales 84" sheetId="1" r:id="rId1"/>
    <sheet name="pagos iguales 36" sheetId="2" r:id="rId2"/>
    <sheet name="Macro" sheetId="3" state="hidden" r:id="rId3"/>
    <sheet name="Análisis" sheetId="4" r:id="rId4"/>
  </sheets>
  <definedNames/>
  <calcPr fullCalcOnLoad="1"/>
</workbook>
</file>

<file path=xl/sharedStrings.xml><?xml version="1.0" encoding="utf-8"?>
<sst xmlns="http://schemas.openxmlformats.org/spreadsheetml/2006/main" count="49" uniqueCount="25">
  <si>
    <t>Monto del crédito:</t>
  </si>
  <si>
    <t>Tasa de interés (anual):</t>
  </si>
  <si>
    <t>Número de pagos (mensuales):</t>
  </si>
  <si>
    <t>Pago (mensual):</t>
  </si>
  <si>
    <t># Pago</t>
  </si>
  <si>
    <t>Pago Interés</t>
  </si>
  <si>
    <t>Pago Capital</t>
  </si>
  <si>
    <t>Saldo</t>
  </si>
  <si>
    <t>Enganche</t>
  </si>
  <si>
    <t>Importe total de la membresía</t>
  </si>
  <si>
    <t>CAP+ INTERES</t>
  </si>
  <si>
    <t>Pago (mensual total):</t>
  </si>
  <si>
    <t>TOTALES</t>
  </si>
  <si>
    <t>Análisis Variantes</t>
  </si>
  <si>
    <t>A 84 meses</t>
  </si>
  <si>
    <t>A 36 meses</t>
  </si>
  <si>
    <t xml:space="preserve">Capital </t>
  </si>
  <si>
    <t>Interés</t>
  </si>
  <si>
    <t>Total</t>
  </si>
  <si>
    <t>Total Capital más</t>
  </si>
  <si>
    <t>VPN @4%</t>
  </si>
  <si>
    <t>Efecto Neto</t>
  </si>
  <si>
    <t>Costo Cancelación</t>
  </si>
  <si>
    <t>Neto</t>
  </si>
  <si>
    <t>Valor de Recuperación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</si>
</sst>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&quot;$&quot;#,##0.00"/>
    <numFmt numFmtId="173" formatCode="#,##0.00_$"/>
    <numFmt numFmtId="174" formatCode="0.0000000000"/>
    <numFmt numFmtId="175" formatCode="#,##0.00000000000"/>
    <numFmt numFmtId="176" formatCode="[$$-80A]#,##0.00"/>
  </numFmts>
  <fonts count="41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9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1"/>
      <color indexed="8"/>
      <name val="Calibri"/>
      <family val="2"/>
    </font>
    <font>
      <b/>
      <i/>
      <u val="single"/>
      <sz val="11"/>
      <color indexed="8"/>
      <name val="Calibri"/>
      <family val="0"/>
    </font>
    <font>
      <sz val="11"/>
      <color indexed="10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30"/>
      </left>
      <right>
        <color indexed="63"/>
      </right>
      <top style="thin">
        <color indexed="30"/>
      </top>
      <bottom>
        <color indexed="63"/>
      </bottom>
    </border>
    <border>
      <left>
        <color indexed="63"/>
      </left>
      <right>
        <color indexed="63"/>
      </right>
      <top style="thin">
        <color indexed="30"/>
      </top>
      <bottom>
        <color indexed="63"/>
      </bottom>
    </border>
    <border>
      <left>
        <color indexed="63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10" xfId="0" applyFont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172" fontId="0" fillId="33" borderId="12" xfId="0" applyNumberFormat="1" applyFont="1" applyFill="1" applyBorder="1" applyAlignment="1">
      <alignment/>
    </xf>
    <xf numFmtId="0" fontId="0" fillId="0" borderId="11" xfId="0" applyFont="1" applyBorder="1" applyAlignment="1">
      <alignment horizontal="right"/>
    </xf>
    <xf numFmtId="9" fontId="0" fillId="0" borderId="12" xfId="0" applyNumberFormat="1" applyFont="1" applyBorder="1" applyAlignment="1">
      <alignment/>
    </xf>
    <xf numFmtId="0" fontId="0" fillId="33" borderId="12" xfId="0" applyFont="1" applyFill="1" applyBorder="1" applyAlignment="1">
      <alignment/>
    </xf>
    <xf numFmtId="8" fontId="0" fillId="0" borderId="13" xfId="0" applyNumberFormat="1" applyFont="1" applyBorder="1" applyAlignment="1">
      <alignment/>
    </xf>
    <xf numFmtId="0" fontId="0" fillId="34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172" fontId="0" fillId="34" borderId="15" xfId="0" applyNumberFormat="1" applyFont="1" applyFill="1" applyBorder="1" applyAlignment="1">
      <alignment/>
    </xf>
    <xf numFmtId="172" fontId="0" fillId="0" borderId="15" xfId="0" applyNumberFormat="1" applyFont="1" applyBorder="1" applyAlignment="1">
      <alignment/>
    </xf>
    <xf numFmtId="172" fontId="0" fillId="0" borderId="16" xfId="0" applyNumberFormat="1" applyFont="1" applyBorder="1" applyAlignment="1">
      <alignment/>
    </xf>
    <xf numFmtId="0" fontId="4" fillId="35" borderId="14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172" fontId="4" fillId="35" borderId="15" xfId="0" applyNumberFormat="1" applyFont="1" applyFill="1" applyBorder="1" applyAlignment="1">
      <alignment horizontal="center"/>
    </xf>
    <xf numFmtId="172" fontId="4" fillId="35" borderId="17" xfId="0" applyNumberFormat="1" applyFont="1" applyFill="1" applyBorder="1" applyAlignment="1">
      <alignment horizontal="center"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" fillId="35" borderId="0" xfId="0" applyFont="1" applyFill="1" applyBorder="1" applyAlignment="1">
      <alignment horizontal="center"/>
    </xf>
    <xf numFmtId="4" fontId="0" fillId="0" borderId="18" xfId="0" applyNumberFormat="1" applyBorder="1" applyAlignment="1">
      <alignment/>
    </xf>
    <xf numFmtId="0" fontId="0" fillId="0" borderId="10" xfId="0" applyBorder="1" applyAlignment="1">
      <alignment horizontal="right"/>
    </xf>
    <xf numFmtId="0" fontId="0" fillId="0" borderId="18" xfId="0" applyBorder="1" applyAlignment="1">
      <alignment/>
    </xf>
    <xf numFmtId="172" fontId="0" fillId="0" borderId="18" xfId="0" applyNumberFormat="1" applyBorder="1" applyAlignment="1">
      <alignment/>
    </xf>
    <xf numFmtId="4" fontId="0" fillId="0" borderId="19" xfId="0" applyNumberFormat="1" applyFill="1" applyBorder="1" applyAlignment="1">
      <alignment/>
    </xf>
    <xf numFmtId="0" fontId="0" fillId="36" borderId="14" xfId="0" applyFont="1" applyFill="1" applyBorder="1" applyAlignment="1">
      <alignment/>
    </xf>
    <xf numFmtId="172" fontId="0" fillId="36" borderId="15" xfId="0" applyNumberFormat="1" applyFont="1" applyFill="1" applyBorder="1" applyAlignment="1">
      <alignment/>
    </xf>
    <xf numFmtId="172" fontId="0" fillId="36" borderId="16" xfId="0" applyNumberFormat="1" applyFont="1" applyFill="1" applyBorder="1" applyAlignment="1">
      <alignment/>
    </xf>
    <xf numFmtId="4" fontId="0" fillId="0" borderId="20" xfId="0" applyNumberFormat="1" applyBorder="1" applyAlignment="1">
      <alignment/>
    </xf>
    <xf numFmtId="0" fontId="0" fillId="0" borderId="18" xfId="0" applyFont="1" applyBorder="1" applyAlignment="1">
      <alignment/>
    </xf>
    <xf numFmtId="172" fontId="0" fillId="0" borderId="18" xfId="0" applyNumberFormat="1" applyFont="1" applyBorder="1" applyAlignment="1">
      <alignment/>
    </xf>
    <xf numFmtId="4" fontId="0" fillId="0" borderId="18" xfId="0" applyNumberFormat="1" applyFill="1" applyBorder="1" applyAlignment="1">
      <alignment/>
    </xf>
    <xf numFmtId="0" fontId="0" fillId="37" borderId="21" xfId="0" applyFill="1" applyBorder="1" applyAlignment="1">
      <alignment/>
    </xf>
    <xf numFmtId="0" fontId="8" fillId="37" borderId="22" xfId="0" applyFont="1" applyFill="1" applyBorder="1" applyAlignment="1">
      <alignment horizontal="center"/>
    </xf>
    <xf numFmtId="0" fontId="8" fillId="37" borderId="23" xfId="0" applyFont="1" applyFill="1" applyBorder="1" applyAlignment="1">
      <alignment horizontal="center"/>
    </xf>
    <xf numFmtId="0" fontId="9" fillId="37" borderId="24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25" xfId="0" applyFill="1" applyBorder="1" applyAlignment="1">
      <alignment/>
    </xf>
    <xf numFmtId="0" fontId="0" fillId="37" borderId="24" xfId="0" applyFill="1" applyBorder="1" applyAlignment="1">
      <alignment/>
    </xf>
    <xf numFmtId="4" fontId="0" fillId="37" borderId="0" xfId="0" applyNumberFormat="1" applyFill="1" applyBorder="1" applyAlignment="1">
      <alignment/>
    </xf>
    <xf numFmtId="4" fontId="0" fillId="37" borderId="25" xfId="0" applyNumberFormat="1" applyFill="1" applyBorder="1" applyAlignment="1">
      <alignment/>
    </xf>
    <xf numFmtId="176" fontId="0" fillId="37" borderId="0" xfId="0" applyNumberFormat="1" applyFill="1" applyBorder="1" applyAlignment="1">
      <alignment/>
    </xf>
    <xf numFmtId="176" fontId="10" fillId="37" borderId="0" xfId="0" applyNumberFormat="1" applyFont="1" applyFill="1" applyBorder="1" applyAlignment="1">
      <alignment/>
    </xf>
    <xf numFmtId="0" fontId="0" fillId="37" borderId="26" xfId="0" applyFill="1" applyBorder="1" applyAlignment="1">
      <alignment/>
    </xf>
    <xf numFmtId="0" fontId="0" fillId="37" borderId="27" xfId="0" applyFill="1" applyBorder="1" applyAlignment="1">
      <alignment/>
    </xf>
    <xf numFmtId="4" fontId="0" fillId="37" borderId="27" xfId="0" applyNumberFormat="1" applyFill="1" applyBorder="1" applyAlignment="1">
      <alignment/>
    </xf>
    <xf numFmtId="0" fontId="0" fillId="37" borderId="28" xfId="0" applyFill="1" applyBorder="1" applyAlignment="1">
      <alignment/>
    </xf>
    <xf numFmtId="0" fontId="0" fillId="37" borderId="18" xfId="0" applyFill="1" applyBorder="1" applyAlignment="1">
      <alignment/>
    </xf>
    <xf numFmtId="176" fontId="8" fillId="37" borderId="18" xfId="0" applyNumberFormat="1" applyFont="1" applyFill="1" applyBorder="1" applyAlignment="1">
      <alignment/>
    </xf>
    <xf numFmtId="167" fontId="8" fillId="37" borderId="18" xfId="0" applyNumberFormat="1" applyFont="1" applyFill="1" applyBorder="1" applyAlignment="1">
      <alignment/>
    </xf>
    <xf numFmtId="4" fontId="0" fillId="37" borderId="18" xfId="0" applyNumberForma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14</xdr:row>
      <xdr:rowOff>104775</xdr:rowOff>
    </xdr:from>
    <xdr:to>
      <xdr:col>2</xdr:col>
      <xdr:colOff>66675</xdr:colOff>
      <xdr:row>16</xdr:row>
      <xdr:rowOff>38100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14450" y="2771775"/>
          <a:ext cx="14859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H88"/>
  <sheetViews>
    <sheetView zoomScale="150" zoomScaleNormal="150" zoomScalePageLayoutView="0" workbookViewId="0" topLeftCell="A1">
      <selection activeCell="C5" sqref="C5"/>
    </sheetView>
  </sheetViews>
  <sheetFormatPr defaultColWidth="11.421875" defaultRowHeight="15"/>
  <cols>
    <col min="1" max="1" width="29.00390625" style="0" bestFit="1" customWidth="1"/>
    <col min="2" max="2" width="12.00390625" style="0" customWidth="1"/>
    <col min="3" max="3" width="4.00390625" style="0" customWidth="1"/>
    <col min="5" max="5" width="14.140625" style="0" customWidth="1"/>
    <col min="6" max="6" width="14.00390625" style="0" customWidth="1"/>
    <col min="8" max="8" width="12.7109375" style="0" customWidth="1"/>
  </cols>
  <sheetData>
    <row r="1" spans="1:8" ht="15">
      <c r="A1" s="2" t="s">
        <v>0</v>
      </c>
      <c r="B1" s="3">
        <f>B6-B7</f>
        <v>40000</v>
      </c>
      <c r="D1" s="13" t="s">
        <v>4</v>
      </c>
      <c r="E1" s="14" t="s">
        <v>5</v>
      </c>
      <c r="F1" s="14" t="s">
        <v>6</v>
      </c>
      <c r="G1" s="15" t="s">
        <v>7</v>
      </c>
      <c r="H1" s="20" t="s">
        <v>10</v>
      </c>
    </row>
    <row r="2" spans="1:8" ht="15">
      <c r="A2" s="4" t="s">
        <v>1</v>
      </c>
      <c r="B2" s="5">
        <v>0.11</v>
      </c>
      <c r="D2" s="8">
        <v>1</v>
      </c>
      <c r="E2" s="10">
        <f>IPMT($B$2/12,D2,$B$3,-$B$1)</f>
        <v>366.6666666666667</v>
      </c>
      <c r="F2" s="10">
        <f>PPMT($B$2/12,D2,$B$3,-$B$1)</f>
        <v>318.2307907292837</v>
      </c>
      <c r="G2" s="10">
        <f>$B$1-SUM($F$2:F2)</f>
        <v>39681.769209270715</v>
      </c>
      <c r="H2" s="21">
        <f aca="true" t="shared" si="0" ref="H2:H25">E2+F2</f>
        <v>684.8974573959504</v>
      </c>
    </row>
    <row r="3" spans="1:8" ht="15">
      <c r="A3" s="2" t="s">
        <v>2</v>
      </c>
      <c r="B3" s="6">
        <v>84</v>
      </c>
      <c r="D3" s="9">
        <v>2</v>
      </c>
      <c r="E3" s="11">
        <f aca="true" t="shared" si="1" ref="E3:E25">IPMT($B$2/12,D3,$B$3,-$B$1)</f>
        <v>363.74955108498153</v>
      </c>
      <c r="F3" s="11">
        <f aca="true" t="shared" si="2" ref="F3:F25">PPMT($B$2/12,D3,$B$3,-$B$1)</f>
        <v>321.1479063109688</v>
      </c>
      <c r="G3" s="11">
        <f>$B$1-SUM($F$2:F3)</f>
        <v>39360.62130295975</v>
      </c>
      <c r="H3" s="21">
        <f t="shared" si="0"/>
        <v>684.8974573959504</v>
      </c>
    </row>
    <row r="4" spans="1:8" ht="15">
      <c r="A4" s="22" t="s">
        <v>11</v>
      </c>
      <c r="B4" s="7">
        <f>PMT(B2/12,B3,-B1)</f>
        <v>684.8974573959504</v>
      </c>
      <c r="D4" s="8">
        <v>3</v>
      </c>
      <c r="E4" s="10">
        <f t="shared" si="1"/>
        <v>360.8056952771311</v>
      </c>
      <c r="F4" s="10">
        <f t="shared" si="2"/>
        <v>324.09176211881936</v>
      </c>
      <c r="G4" s="10">
        <f>$B$1-SUM($F$2:F4)</f>
        <v>39036.52954084093</v>
      </c>
      <c r="H4" s="21">
        <f t="shared" si="0"/>
        <v>684.8974573959505</v>
      </c>
    </row>
    <row r="5" spans="4:8" ht="15">
      <c r="D5" s="9">
        <v>4</v>
      </c>
      <c r="E5" s="11">
        <f t="shared" si="1"/>
        <v>357.8348541243751</v>
      </c>
      <c r="F5" s="11">
        <f t="shared" si="2"/>
        <v>327.0626032715752</v>
      </c>
      <c r="G5" s="11">
        <f>$B$1-SUM($F$2:F5)</f>
        <v>38709.466937569356</v>
      </c>
      <c r="H5" s="21">
        <f t="shared" si="0"/>
        <v>684.8974573959504</v>
      </c>
    </row>
    <row r="6" spans="1:8" ht="15">
      <c r="A6" s="23" t="s">
        <v>9</v>
      </c>
      <c r="B6" s="21">
        <v>50000</v>
      </c>
      <c r="D6" s="8">
        <v>5</v>
      </c>
      <c r="E6" s="10">
        <f t="shared" si="1"/>
        <v>354.8367802610524</v>
      </c>
      <c r="F6" s="10">
        <f t="shared" si="2"/>
        <v>330.06067713489796</v>
      </c>
      <c r="G6" s="10">
        <f>$B$1-SUM($F$2:F6)</f>
        <v>38379.40626043446</v>
      </c>
      <c r="H6" s="21">
        <f t="shared" si="0"/>
        <v>684.8974573959504</v>
      </c>
    </row>
    <row r="7" spans="1:8" ht="15">
      <c r="A7" s="23" t="s">
        <v>8</v>
      </c>
      <c r="B7" s="21">
        <v>10000</v>
      </c>
      <c r="D7" s="9">
        <v>6</v>
      </c>
      <c r="E7" s="11">
        <f t="shared" si="1"/>
        <v>351.8112240539825</v>
      </c>
      <c r="F7" s="11">
        <f t="shared" si="2"/>
        <v>333.08623334196784</v>
      </c>
      <c r="G7" s="11">
        <f>$B$1-SUM($F$2:F7)</f>
        <v>38046.320027092486</v>
      </c>
      <c r="H7" s="21">
        <f t="shared" si="0"/>
        <v>684.8974573959504</v>
      </c>
    </row>
    <row r="8" spans="4:8" ht="15">
      <c r="D8" s="8">
        <v>7</v>
      </c>
      <c r="E8" s="10">
        <f t="shared" si="1"/>
        <v>348.7579335816812</v>
      </c>
      <c r="F8" s="10">
        <f t="shared" si="2"/>
        <v>336.1395238142692</v>
      </c>
      <c r="G8" s="10">
        <f>$B$1-SUM($F$2:F8)</f>
        <v>37710.18050327822</v>
      </c>
      <c r="H8" s="21">
        <f t="shared" si="0"/>
        <v>684.8974573959504</v>
      </c>
    </row>
    <row r="9" spans="4:8" ht="15">
      <c r="D9" s="9">
        <v>8</v>
      </c>
      <c r="E9" s="11">
        <f t="shared" si="1"/>
        <v>345.6766546133837</v>
      </c>
      <c r="F9" s="11">
        <f t="shared" si="2"/>
        <v>339.2208027825667</v>
      </c>
      <c r="G9" s="11">
        <f>$B$1-SUM($F$2:F9)</f>
        <v>37370.95970049565</v>
      </c>
      <c r="H9" s="21">
        <f t="shared" si="0"/>
        <v>684.8974573959504</v>
      </c>
    </row>
    <row r="10" spans="4:8" ht="15">
      <c r="D10" s="8">
        <v>9</v>
      </c>
      <c r="E10" s="10">
        <f t="shared" si="1"/>
        <v>342.5671305878768</v>
      </c>
      <c r="F10" s="10">
        <f t="shared" si="2"/>
        <v>342.33032680807355</v>
      </c>
      <c r="G10" s="10">
        <f>$B$1-SUM($F$2:F10)</f>
        <v>37028.62937368758</v>
      </c>
      <c r="H10" s="21">
        <f t="shared" si="0"/>
        <v>684.8974573959504</v>
      </c>
    </row>
    <row r="11" spans="4:8" ht="15">
      <c r="D11" s="9">
        <v>10</v>
      </c>
      <c r="E11" s="11">
        <f t="shared" si="1"/>
        <v>339.4291025921362</v>
      </c>
      <c r="F11" s="11">
        <f t="shared" si="2"/>
        <v>345.4683548038142</v>
      </c>
      <c r="G11" s="11">
        <f>$B$1-SUM($F$2:F11)</f>
        <v>36683.161018883766</v>
      </c>
      <c r="H11" s="21">
        <f t="shared" si="0"/>
        <v>684.8974573959504</v>
      </c>
    </row>
    <row r="12" spans="4:8" ht="15">
      <c r="D12" s="8">
        <v>11</v>
      </c>
      <c r="E12" s="10">
        <f t="shared" si="1"/>
        <v>336.2623093397678</v>
      </c>
      <c r="F12" s="10">
        <f t="shared" si="2"/>
        <v>348.6351480561826</v>
      </c>
      <c r="G12" s="10">
        <f>$B$1-SUM($F$2:F12)</f>
        <v>36334.52587082758</v>
      </c>
      <c r="H12" s="21">
        <f t="shared" si="0"/>
        <v>684.8974573959504</v>
      </c>
    </row>
    <row r="13" spans="4:8" ht="15">
      <c r="D13" s="9">
        <v>12</v>
      </c>
      <c r="E13" s="11">
        <f t="shared" si="1"/>
        <v>333.0664871492529</v>
      </c>
      <c r="F13" s="11">
        <f t="shared" si="2"/>
        <v>351.8309702466975</v>
      </c>
      <c r="G13" s="11">
        <f>$B$1-SUM($F$2:F13)</f>
        <v>35982.694900580886</v>
      </c>
      <c r="H13" s="21">
        <f t="shared" si="0"/>
        <v>684.8974573959504</v>
      </c>
    </row>
    <row r="14" spans="4:8" ht="15">
      <c r="D14" s="8">
        <v>13</v>
      </c>
      <c r="E14" s="10">
        <f t="shared" si="1"/>
        <v>329.84136992199143</v>
      </c>
      <c r="F14" s="10">
        <f t="shared" si="2"/>
        <v>355.0560874739588</v>
      </c>
      <c r="G14" s="10">
        <f>$B$1-SUM($F$2:F14)</f>
        <v>35627.638813106925</v>
      </c>
      <c r="H14" s="21">
        <f t="shared" si="0"/>
        <v>684.8974573959503</v>
      </c>
    </row>
    <row r="15" spans="4:8" ht="15">
      <c r="D15" s="9">
        <v>14</v>
      </c>
      <c r="E15" s="11">
        <f t="shared" si="1"/>
        <v>326.58668912014684</v>
      </c>
      <c r="F15" s="11">
        <f t="shared" si="2"/>
        <v>358.3107682758036</v>
      </c>
      <c r="G15" s="11">
        <f>$B$1-SUM($F$2:F15)</f>
        <v>35269.32804483112</v>
      </c>
      <c r="H15" s="21">
        <f t="shared" si="0"/>
        <v>684.8974573959504</v>
      </c>
    </row>
    <row r="16" spans="4:8" ht="15">
      <c r="D16" s="8">
        <v>15</v>
      </c>
      <c r="E16" s="10">
        <f t="shared" si="1"/>
        <v>323.30217374428526</v>
      </c>
      <c r="F16" s="10">
        <f t="shared" si="2"/>
        <v>361.5952836516651</v>
      </c>
      <c r="G16" s="10">
        <f>$B$1-SUM($F$2:F16)</f>
        <v>34907.73276117945</v>
      </c>
      <c r="H16" s="21">
        <f t="shared" si="0"/>
        <v>684.8974573959504</v>
      </c>
    </row>
    <row r="17" spans="4:8" ht="15">
      <c r="D17" s="9">
        <v>16</v>
      </c>
      <c r="E17" s="11">
        <f t="shared" si="1"/>
        <v>319.98755031081174</v>
      </c>
      <c r="F17" s="11">
        <f t="shared" si="2"/>
        <v>364.90990708513874</v>
      </c>
      <c r="G17" s="11">
        <f>$B$1-SUM($F$2:F17)</f>
        <v>34542.82285409432</v>
      </c>
      <c r="H17" s="21">
        <f t="shared" si="0"/>
        <v>684.8974573959505</v>
      </c>
    </row>
    <row r="18" spans="4:8" ht="15">
      <c r="D18" s="8">
        <v>17</v>
      </c>
      <c r="E18" s="10">
        <f t="shared" si="1"/>
        <v>316.6425428291979</v>
      </c>
      <c r="F18" s="10">
        <f t="shared" si="2"/>
        <v>368.25491456675246</v>
      </c>
      <c r="G18" s="10">
        <f>$B$1-SUM($F$2:F18)</f>
        <v>34174.567939527566</v>
      </c>
      <c r="H18" s="21">
        <f t="shared" si="0"/>
        <v>684.8974573959504</v>
      </c>
    </row>
    <row r="19" spans="4:8" ht="15">
      <c r="D19" s="9">
        <v>18</v>
      </c>
      <c r="E19" s="11">
        <f t="shared" si="1"/>
        <v>313.26687277900277</v>
      </c>
      <c r="F19" s="11">
        <f t="shared" si="2"/>
        <v>371.6305846169476</v>
      </c>
      <c r="G19" s="11">
        <f>$B$1-SUM($F$2:F19)</f>
        <v>33802.93735491062</v>
      </c>
      <c r="H19" s="21">
        <f t="shared" si="0"/>
        <v>684.8974573959504</v>
      </c>
    </row>
    <row r="20" spans="4:8" ht="15">
      <c r="D20" s="8">
        <v>19</v>
      </c>
      <c r="E20" s="10">
        <f t="shared" si="1"/>
        <v>309.8602590866806</v>
      </c>
      <c r="F20" s="10">
        <f t="shared" si="2"/>
        <v>375.0371983092696</v>
      </c>
      <c r="G20" s="10">
        <f>$B$1-SUM($F$2:F20)</f>
        <v>33427.90015660135</v>
      </c>
      <c r="H20" s="21">
        <f t="shared" si="0"/>
        <v>684.8974573959503</v>
      </c>
    </row>
    <row r="21" spans="4:8" ht="15">
      <c r="D21" s="9">
        <v>20</v>
      </c>
      <c r="E21" s="11">
        <f t="shared" si="1"/>
        <v>306.42241810217905</v>
      </c>
      <c r="F21" s="11">
        <f t="shared" si="2"/>
        <v>378.4750392937713</v>
      </c>
      <c r="G21" s="11">
        <f>$B$1-SUM($F$2:F21)</f>
        <v>33049.425117307575</v>
      </c>
      <c r="H21" s="21">
        <f t="shared" si="0"/>
        <v>684.8974573959504</v>
      </c>
    </row>
    <row r="22" spans="4:8" ht="15">
      <c r="D22" s="8">
        <v>21</v>
      </c>
      <c r="E22" s="10">
        <f t="shared" si="1"/>
        <v>302.95306357531945</v>
      </c>
      <c r="F22" s="10">
        <f t="shared" si="2"/>
        <v>381.9443938206309</v>
      </c>
      <c r="G22" s="10">
        <f>$B$1-SUM($F$2:F22)</f>
        <v>32667.480723486944</v>
      </c>
      <c r="H22" s="21">
        <f t="shared" si="0"/>
        <v>684.8974573959504</v>
      </c>
    </row>
    <row r="23" spans="4:8" ht="15">
      <c r="D23" s="9">
        <v>22</v>
      </c>
      <c r="E23" s="11">
        <f t="shared" si="1"/>
        <v>299.4519066319637</v>
      </c>
      <c r="F23" s="11">
        <f t="shared" si="2"/>
        <v>385.44555076398666</v>
      </c>
      <c r="G23" s="11">
        <f>$B$1-SUM($F$2:F23)</f>
        <v>32282.035172722957</v>
      </c>
      <c r="H23" s="21">
        <f t="shared" si="0"/>
        <v>684.8974573959504</v>
      </c>
    </row>
    <row r="24" spans="4:8" ht="15">
      <c r="D24" s="8">
        <v>23</v>
      </c>
      <c r="E24" s="10">
        <f t="shared" si="1"/>
        <v>295.91865574996046</v>
      </c>
      <c r="F24" s="10">
        <f t="shared" si="2"/>
        <v>388.97880164598985</v>
      </c>
      <c r="G24" s="10">
        <f>$B$1-SUM($F$2:F24)</f>
        <v>31893.056371076967</v>
      </c>
      <c r="H24" s="21">
        <f t="shared" si="0"/>
        <v>684.8974573959504</v>
      </c>
    </row>
    <row r="25" spans="4:8" ht="15">
      <c r="D25" s="9">
        <v>24</v>
      </c>
      <c r="E25" s="11">
        <f t="shared" si="1"/>
        <v>292.35301673487226</v>
      </c>
      <c r="F25" s="12">
        <f t="shared" si="2"/>
        <v>392.5444406610782</v>
      </c>
      <c r="G25" s="12">
        <f>$B$1-SUM($F$2:F25)</f>
        <v>31500.511930415887</v>
      </c>
      <c r="H25" s="21">
        <f t="shared" si="0"/>
        <v>684.8974573959505</v>
      </c>
    </row>
    <row r="26" spans="4:8" ht="15">
      <c r="D26" s="26">
        <f>D25+1</f>
        <v>25</v>
      </c>
      <c r="E26" s="27">
        <f aca="true" t="shared" si="3" ref="E26:E44">IPMT($B$2/12,D26,$B$3,-$B$1)</f>
        <v>288.75469269547904</v>
      </c>
      <c r="F26" s="28">
        <f aca="true" t="shared" si="4" ref="F26:F44">PPMT($B$2/12,D26,$B$3,-$B$1)</f>
        <v>396.14276470047133</v>
      </c>
      <c r="G26" s="28">
        <f>$B$1-SUM($F$2:F26)</f>
        <v>31104.36916571542</v>
      </c>
      <c r="H26" s="21">
        <f aca="true" t="shared" si="5" ref="H26:H44">E26+F26</f>
        <v>684.8974573959504</v>
      </c>
    </row>
    <row r="27" spans="4:8" ht="15">
      <c r="D27" s="9">
        <f aca="true" t="shared" si="6" ref="D27:D44">D26+1</f>
        <v>26</v>
      </c>
      <c r="E27" s="11">
        <f t="shared" si="3"/>
        <v>285.12338401905805</v>
      </c>
      <c r="F27" s="12">
        <f t="shared" si="4"/>
        <v>399.7740733768923</v>
      </c>
      <c r="G27" s="12">
        <f>$B$1-SUM($F$2:F27)</f>
        <v>30704.595092338524</v>
      </c>
      <c r="H27" s="21">
        <f t="shared" si="5"/>
        <v>684.8974573959504</v>
      </c>
    </row>
    <row r="28" spans="4:8" ht="15">
      <c r="D28" s="26">
        <f t="shared" si="6"/>
        <v>27</v>
      </c>
      <c r="E28" s="27">
        <f t="shared" si="3"/>
        <v>281.45878834643656</v>
      </c>
      <c r="F28" s="28">
        <f t="shared" si="4"/>
        <v>403.4386690495138</v>
      </c>
      <c r="G28" s="28">
        <f>$B$1-SUM($F$2:F28)</f>
        <v>30301.156423289012</v>
      </c>
      <c r="H28" s="21">
        <f t="shared" si="5"/>
        <v>684.8974573959504</v>
      </c>
    </row>
    <row r="29" spans="4:8" ht="15">
      <c r="D29" s="9">
        <f t="shared" si="6"/>
        <v>28</v>
      </c>
      <c r="E29" s="11">
        <f t="shared" si="3"/>
        <v>277.76060054681597</v>
      </c>
      <c r="F29" s="12">
        <f t="shared" si="4"/>
        <v>407.13685684913446</v>
      </c>
      <c r="G29" s="12">
        <f>$B$1-SUM($F$2:F29)</f>
        <v>29894.019566439878</v>
      </c>
      <c r="H29" s="21">
        <f t="shared" si="5"/>
        <v>684.8974573959504</v>
      </c>
    </row>
    <row r="30" spans="4:8" ht="15">
      <c r="D30" s="26">
        <f t="shared" si="6"/>
        <v>29</v>
      </c>
      <c r="E30" s="27">
        <f t="shared" si="3"/>
        <v>274.0285126923656</v>
      </c>
      <c r="F30" s="28">
        <f t="shared" si="4"/>
        <v>410.8689447035848</v>
      </c>
      <c r="G30" s="28">
        <f>$B$1-SUM($F$2:F30)</f>
        <v>29483.15062173629</v>
      </c>
      <c r="H30" s="21">
        <f t="shared" si="5"/>
        <v>684.8974573959504</v>
      </c>
    </row>
    <row r="31" spans="4:8" ht="15">
      <c r="D31" s="9">
        <f t="shared" si="6"/>
        <v>30</v>
      </c>
      <c r="E31" s="11">
        <f t="shared" si="3"/>
        <v>270.26221403258273</v>
      </c>
      <c r="F31" s="12">
        <f t="shared" si="4"/>
        <v>414.6352433633677</v>
      </c>
      <c r="G31" s="12">
        <f>$B$1-SUM($F$2:F31)</f>
        <v>29068.515378372926</v>
      </c>
      <c r="H31" s="21">
        <f t="shared" si="5"/>
        <v>684.8974573959504</v>
      </c>
    </row>
    <row r="32" spans="4:8" ht="15">
      <c r="D32" s="26">
        <f t="shared" si="6"/>
        <v>31</v>
      </c>
      <c r="E32" s="27">
        <f t="shared" si="3"/>
        <v>266.4613909684185</v>
      </c>
      <c r="F32" s="28">
        <f t="shared" si="4"/>
        <v>418.43606642753184</v>
      </c>
      <c r="G32" s="28">
        <f>$B$1-SUM($F$2:F32)</f>
        <v>28650.079311945396</v>
      </c>
      <c r="H32" s="21">
        <f t="shared" si="5"/>
        <v>684.8974573959504</v>
      </c>
    </row>
    <row r="33" spans="4:8" ht="15">
      <c r="D33" s="9">
        <f t="shared" si="6"/>
        <v>32</v>
      </c>
      <c r="E33" s="11">
        <f t="shared" si="3"/>
        <v>262.6257270261661</v>
      </c>
      <c r="F33" s="12">
        <f t="shared" si="4"/>
        <v>422.2717303697842</v>
      </c>
      <c r="G33" s="12">
        <f>$B$1-SUM($F$2:F33)</f>
        <v>28227.80758157561</v>
      </c>
      <c r="H33" s="21">
        <f t="shared" si="5"/>
        <v>684.8974573959504</v>
      </c>
    </row>
    <row r="34" spans="4:8" ht="15">
      <c r="D34" s="26">
        <f t="shared" si="6"/>
        <v>33</v>
      </c>
      <c r="E34" s="27">
        <f t="shared" si="3"/>
        <v>258.7549028311098</v>
      </c>
      <c r="F34" s="28">
        <f t="shared" si="4"/>
        <v>426.1425545648406</v>
      </c>
      <c r="G34" s="28">
        <f>$B$1-SUM($F$2:F34)</f>
        <v>27801.66502701077</v>
      </c>
      <c r="H34" s="21">
        <f t="shared" si="5"/>
        <v>684.8974573959504</v>
      </c>
    </row>
    <row r="35" spans="4:8" ht="15">
      <c r="D35" s="9">
        <f t="shared" si="6"/>
        <v>34</v>
      </c>
      <c r="E35" s="11">
        <f t="shared" si="3"/>
        <v>254.84859608093208</v>
      </c>
      <c r="F35" s="12">
        <f t="shared" si="4"/>
        <v>430.04886131501826</v>
      </c>
      <c r="G35" s="12">
        <f>$B$1-SUM($F$2:F35)</f>
        <v>27371.616165695752</v>
      </c>
      <c r="H35" s="21">
        <f t="shared" si="5"/>
        <v>684.8974573959504</v>
      </c>
    </row>
    <row r="36" spans="4:8" ht="15">
      <c r="D36" s="26">
        <f t="shared" si="6"/>
        <v>35</v>
      </c>
      <c r="E36" s="27">
        <f t="shared" si="3"/>
        <v>250.90648151887774</v>
      </c>
      <c r="F36" s="28">
        <f t="shared" si="4"/>
        <v>433.99097587707263</v>
      </c>
      <c r="G36" s="28">
        <f>$B$1-SUM($F$2:F36)</f>
        <v>26937.625189818682</v>
      </c>
      <c r="H36" s="21">
        <f t="shared" si="5"/>
        <v>684.8974573959504</v>
      </c>
    </row>
    <row r="37" spans="4:8" ht="15">
      <c r="D37" s="9">
        <f t="shared" si="6"/>
        <v>36</v>
      </c>
      <c r="E37" s="11">
        <f t="shared" si="3"/>
        <v>246.92823090667127</v>
      </c>
      <c r="F37" s="12">
        <f t="shared" si="4"/>
        <v>437.9692264892791</v>
      </c>
      <c r="G37" s="12">
        <f>$B$1-SUM($F$2:F37)</f>
        <v>26499.655963329402</v>
      </c>
      <c r="H37" s="21">
        <f t="shared" si="5"/>
        <v>684.8974573959504</v>
      </c>
    </row>
    <row r="38" spans="4:8" ht="15">
      <c r="D38" s="26">
        <f t="shared" si="6"/>
        <v>37</v>
      </c>
      <c r="E38" s="27">
        <f t="shared" si="3"/>
        <v>242.91351299718616</v>
      </c>
      <c r="F38" s="28">
        <f t="shared" si="4"/>
        <v>441.9839443987642</v>
      </c>
      <c r="G38" s="28">
        <f>$B$1-SUM($F$2:F38)</f>
        <v>26057.672018930636</v>
      </c>
      <c r="H38" s="21">
        <f t="shared" si="5"/>
        <v>684.8974573959504</v>
      </c>
    </row>
    <row r="39" spans="4:8" ht="15">
      <c r="D39" s="9">
        <f t="shared" si="6"/>
        <v>38</v>
      </c>
      <c r="E39" s="11">
        <f t="shared" si="3"/>
        <v>238.8619935068642</v>
      </c>
      <c r="F39" s="12">
        <f t="shared" si="4"/>
        <v>446.0354638890862</v>
      </c>
      <c r="G39" s="12">
        <f>$B$1-SUM($F$2:F39)</f>
        <v>25611.63655504155</v>
      </c>
      <c r="H39" s="21">
        <f t="shared" si="5"/>
        <v>684.8974573959504</v>
      </c>
    </row>
    <row r="40" spans="4:8" ht="15">
      <c r="D40" s="26">
        <f t="shared" si="6"/>
        <v>39</v>
      </c>
      <c r="E40" s="27">
        <f t="shared" si="3"/>
        <v>234.77333508788087</v>
      </c>
      <c r="F40" s="28">
        <f t="shared" si="4"/>
        <v>450.12412230806945</v>
      </c>
      <c r="G40" s="28">
        <f>$B$1-SUM($F$2:F40)</f>
        <v>25161.512432733485</v>
      </c>
      <c r="H40" s="21">
        <f t="shared" si="5"/>
        <v>684.8974573959504</v>
      </c>
    </row>
    <row r="41" spans="4:8" ht="15">
      <c r="D41" s="9">
        <f t="shared" si="6"/>
        <v>40</v>
      </c>
      <c r="E41" s="11">
        <f t="shared" si="3"/>
        <v>230.6471973000569</v>
      </c>
      <c r="F41" s="12">
        <f t="shared" si="4"/>
        <v>454.2502600958934</v>
      </c>
      <c r="G41" s="12">
        <f>$B$1-SUM($F$2:F41)</f>
        <v>24707.262172637587</v>
      </c>
      <c r="H41" s="21">
        <f t="shared" si="5"/>
        <v>684.8974573959503</v>
      </c>
    </row>
    <row r="42" spans="4:8" ht="15">
      <c r="D42" s="26">
        <f t="shared" si="6"/>
        <v>41</v>
      </c>
      <c r="E42" s="27">
        <f t="shared" si="3"/>
        <v>226.48323658251124</v>
      </c>
      <c r="F42" s="28">
        <f t="shared" si="4"/>
        <v>458.41422081343916</v>
      </c>
      <c r="G42" s="28">
        <f>$B$1-SUM($F$2:F42)</f>
        <v>24248.84795182415</v>
      </c>
      <c r="H42" s="21">
        <f t="shared" si="5"/>
        <v>684.8974573959504</v>
      </c>
    </row>
    <row r="43" spans="4:8" ht="15">
      <c r="D43" s="9">
        <f t="shared" si="6"/>
        <v>42</v>
      </c>
      <c r="E43" s="11">
        <f t="shared" si="3"/>
        <v>222.2811062250547</v>
      </c>
      <c r="F43" s="12">
        <f t="shared" si="4"/>
        <v>462.61635117089565</v>
      </c>
      <c r="G43" s="12">
        <f>$B$1-SUM($F$2:F43)</f>
        <v>23786.231600653253</v>
      </c>
      <c r="H43" s="21">
        <f t="shared" si="5"/>
        <v>684.8974573959504</v>
      </c>
    </row>
    <row r="44" spans="4:8" ht="15">
      <c r="D44" s="26">
        <f t="shared" si="6"/>
        <v>43</v>
      </c>
      <c r="E44" s="27">
        <f t="shared" si="3"/>
        <v>218.04045633932148</v>
      </c>
      <c r="F44" s="28">
        <f t="shared" si="4"/>
        <v>466.85700105662886</v>
      </c>
      <c r="G44" s="28">
        <f>$B$1-SUM($F$2:F44)</f>
        <v>23319.374599596624</v>
      </c>
      <c r="H44" s="21">
        <f t="shared" si="5"/>
        <v>684.8974573959504</v>
      </c>
    </row>
    <row r="45" spans="4:8" ht="15">
      <c r="D45" s="9">
        <f aca="true" t="shared" si="7" ref="D45:D85">D44+1</f>
        <v>44</v>
      </c>
      <c r="E45" s="11">
        <f aca="true" t="shared" si="8" ref="E45:E85">IPMT($B$2/12,D45,$B$3,-$B$1)</f>
        <v>213.76093382963572</v>
      </c>
      <c r="F45" s="12">
        <f aca="true" t="shared" si="9" ref="F45:F85">PPMT($B$2/12,D45,$B$3,-$B$1)</f>
        <v>471.1365235663147</v>
      </c>
      <c r="G45" s="12">
        <f>$B$1-SUM($F$2:F45)</f>
        <v>22848.23807603031</v>
      </c>
      <c r="H45" s="21">
        <f aca="true" t="shared" si="10" ref="H45:H85">E45+F45</f>
        <v>684.8974573959504</v>
      </c>
    </row>
    <row r="46" spans="4:8" ht="15">
      <c r="D46" s="26">
        <f t="shared" si="7"/>
        <v>45</v>
      </c>
      <c r="E46" s="27">
        <f t="shared" si="8"/>
        <v>209.4421823636112</v>
      </c>
      <c r="F46" s="28">
        <f t="shared" si="9"/>
        <v>475.4552750323392</v>
      </c>
      <c r="G46" s="28">
        <f>$B$1-SUM($F$2:F46)</f>
        <v>22372.78280099797</v>
      </c>
      <c r="H46" s="21">
        <f t="shared" si="10"/>
        <v>684.8974573959504</v>
      </c>
    </row>
    <row r="47" spans="4:8" ht="15">
      <c r="D47" s="9">
        <f t="shared" si="7"/>
        <v>46</v>
      </c>
      <c r="E47" s="11">
        <f t="shared" si="8"/>
        <v>205.0838423424814</v>
      </c>
      <c r="F47" s="12">
        <f t="shared" si="9"/>
        <v>479.813615053469</v>
      </c>
      <c r="G47" s="12">
        <f>$B$1-SUM($F$2:F47)</f>
        <v>21892.9691859445</v>
      </c>
      <c r="H47" s="21">
        <f t="shared" si="10"/>
        <v>684.8974573959504</v>
      </c>
    </row>
    <row r="48" spans="4:8" ht="15">
      <c r="D48" s="26">
        <f t="shared" si="7"/>
        <v>47</v>
      </c>
      <c r="E48" s="27">
        <f t="shared" si="8"/>
        <v>200.68555087115797</v>
      </c>
      <c r="F48" s="28">
        <f t="shared" si="9"/>
        <v>484.2119065247924</v>
      </c>
      <c r="G48" s="28">
        <f>$B$1-SUM($F$2:F48)</f>
        <v>21408.757279419708</v>
      </c>
      <c r="H48" s="21">
        <f t="shared" si="10"/>
        <v>684.8974573959504</v>
      </c>
    </row>
    <row r="49" spans="4:8" ht="15">
      <c r="D49" s="9">
        <f t="shared" si="7"/>
        <v>48</v>
      </c>
      <c r="E49" s="11">
        <f t="shared" si="8"/>
        <v>196.246941728014</v>
      </c>
      <c r="F49" s="12">
        <f t="shared" si="9"/>
        <v>488.65051566793636</v>
      </c>
      <c r="G49" s="12">
        <f>$B$1-SUM($F$2:F49)</f>
        <v>20920.10676375177</v>
      </c>
      <c r="H49" s="21">
        <f t="shared" si="10"/>
        <v>684.8974573959504</v>
      </c>
    </row>
    <row r="50" spans="4:8" ht="15">
      <c r="D50" s="26">
        <f t="shared" si="7"/>
        <v>49</v>
      </c>
      <c r="E50" s="27">
        <f t="shared" si="8"/>
        <v>191.76764533439126</v>
      </c>
      <c r="F50" s="28">
        <f t="shared" si="9"/>
        <v>493.12981206155916</v>
      </c>
      <c r="G50" s="28">
        <f>$B$1-SUM($F$2:F50)</f>
        <v>20426.976951690212</v>
      </c>
      <c r="H50" s="21">
        <f t="shared" si="10"/>
        <v>684.8974573959504</v>
      </c>
    </row>
    <row r="51" spans="4:8" ht="15">
      <c r="D51" s="9">
        <f t="shared" si="7"/>
        <v>50</v>
      </c>
      <c r="E51" s="11">
        <f t="shared" si="8"/>
        <v>187.24728872382695</v>
      </c>
      <c r="F51" s="12">
        <f t="shared" si="9"/>
        <v>497.6501686721234</v>
      </c>
      <c r="G51" s="12">
        <f>$B$1-SUM($F$2:F51)</f>
        <v>19929.32678301809</v>
      </c>
      <c r="H51" s="21">
        <f t="shared" si="10"/>
        <v>684.8974573959504</v>
      </c>
    </row>
    <row r="52" spans="4:8" ht="15">
      <c r="D52" s="26">
        <f t="shared" si="7"/>
        <v>51</v>
      </c>
      <c r="E52" s="27">
        <f t="shared" si="8"/>
        <v>182.68549551099915</v>
      </c>
      <c r="F52" s="28">
        <f t="shared" si="9"/>
        <v>502.21196188495117</v>
      </c>
      <c r="G52" s="28">
        <f>$B$1-SUM($F$2:F52)</f>
        <v>19427.11482113314</v>
      </c>
      <c r="H52" s="21">
        <f t="shared" si="10"/>
        <v>684.8974573959504</v>
      </c>
    </row>
    <row r="53" spans="4:8" ht="15">
      <c r="D53" s="9">
        <f t="shared" si="7"/>
        <v>52</v>
      </c>
      <c r="E53" s="11">
        <f t="shared" si="8"/>
        <v>178.08188586038716</v>
      </c>
      <c r="F53" s="12">
        <f t="shared" si="9"/>
        <v>506.8155715355632</v>
      </c>
      <c r="G53" s="12">
        <f>$B$1-SUM($F$2:F53)</f>
        <v>18920.299249597574</v>
      </c>
      <c r="H53" s="21">
        <f t="shared" si="10"/>
        <v>684.8974573959504</v>
      </c>
    </row>
    <row r="54" spans="4:8" ht="15">
      <c r="D54" s="26">
        <f t="shared" si="7"/>
        <v>53</v>
      </c>
      <c r="E54" s="27">
        <f t="shared" si="8"/>
        <v>173.43607645464445</v>
      </c>
      <c r="F54" s="28">
        <f t="shared" si="9"/>
        <v>511.4613809413059</v>
      </c>
      <c r="G54" s="28">
        <f>$B$1-SUM($F$2:F54)</f>
        <v>18408.83786865627</v>
      </c>
      <c r="H54" s="21">
        <f t="shared" si="10"/>
        <v>684.8974573959504</v>
      </c>
    </row>
    <row r="55" spans="4:8" ht="15">
      <c r="D55" s="9">
        <f t="shared" si="7"/>
        <v>54</v>
      </c>
      <c r="E55" s="11">
        <f t="shared" si="8"/>
        <v>168.7476804626825</v>
      </c>
      <c r="F55" s="12">
        <f t="shared" si="9"/>
        <v>516.1497769332678</v>
      </c>
      <c r="G55" s="12">
        <f>$B$1-SUM($F$2:F55)</f>
        <v>17892.688091723</v>
      </c>
      <c r="H55" s="21">
        <f t="shared" si="10"/>
        <v>684.8974573959504</v>
      </c>
    </row>
    <row r="56" spans="4:8" ht="15">
      <c r="D56" s="26">
        <f t="shared" si="7"/>
        <v>55</v>
      </c>
      <c r="E56" s="27">
        <f t="shared" si="8"/>
        <v>164.01630750746088</v>
      </c>
      <c r="F56" s="28">
        <f t="shared" si="9"/>
        <v>520.8811498884895</v>
      </c>
      <c r="G56" s="28">
        <f>$B$1-SUM($F$2:F56)</f>
        <v>17371.80694183451</v>
      </c>
      <c r="H56" s="21">
        <f t="shared" si="10"/>
        <v>684.8974573959504</v>
      </c>
    </row>
    <row r="57" spans="4:8" ht="15">
      <c r="D57" s="9">
        <f t="shared" si="7"/>
        <v>56</v>
      </c>
      <c r="E57" s="11">
        <f t="shared" si="8"/>
        <v>159.24156363348305</v>
      </c>
      <c r="F57" s="12">
        <f t="shared" si="9"/>
        <v>525.6558937624673</v>
      </c>
      <c r="G57" s="12">
        <f>$B$1-SUM($F$2:F57)</f>
        <v>16846.151048072043</v>
      </c>
      <c r="H57" s="21">
        <f t="shared" si="10"/>
        <v>684.8974573959504</v>
      </c>
    </row>
    <row r="58" spans="4:8" ht="15">
      <c r="D58" s="26">
        <f t="shared" si="7"/>
        <v>57</v>
      </c>
      <c r="E58" s="27">
        <f t="shared" si="8"/>
        <v>154.42305127399376</v>
      </c>
      <c r="F58" s="28">
        <f t="shared" si="9"/>
        <v>530.4744061219566</v>
      </c>
      <c r="G58" s="28">
        <f>$B$1-SUM($F$2:F58)</f>
        <v>16315.676641950085</v>
      </c>
      <c r="H58" s="21">
        <f t="shared" si="10"/>
        <v>684.8974573959504</v>
      </c>
    </row>
    <row r="59" spans="4:8" ht="15">
      <c r="D59" s="9">
        <f t="shared" si="7"/>
        <v>58</v>
      </c>
      <c r="E59" s="11">
        <f t="shared" si="8"/>
        <v>149.5603692178758</v>
      </c>
      <c r="F59" s="12">
        <f t="shared" si="9"/>
        <v>535.3370881780746</v>
      </c>
      <c r="G59" s="12">
        <f>$B$1-SUM($F$2:F59)</f>
        <v>15780.33955377201</v>
      </c>
      <c r="H59" s="21">
        <f t="shared" si="10"/>
        <v>684.8974573959504</v>
      </c>
    </row>
    <row r="60" spans="4:8" ht="15">
      <c r="D60" s="26">
        <f t="shared" si="7"/>
        <v>59</v>
      </c>
      <c r="E60" s="27">
        <f t="shared" si="8"/>
        <v>144.65311257624347</v>
      </c>
      <c r="F60" s="28">
        <f t="shared" si="9"/>
        <v>540.2443448197068</v>
      </c>
      <c r="G60" s="28">
        <f>$B$1-SUM($F$2:F60)</f>
        <v>15240.095208952302</v>
      </c>
      <c r="H60" s="21">
        <f t="shared" si="10"/>
        <v>684.8974573959504</v>
      </c>
    </row>
    <row r="61" spans="4:8" ht="15">
      <c r="D61" s="9">
        <f t="shared" si="7"/>
        <v>60</v>
      </c>
      <c r="E61" s="11">
        <f t="shared" si="8"/>
        <v>139.7008727487295</v>
      </c>
      <c r="F61" s="12">
        <f t="shared" si="9"/>
        <v>545.1965846472209</v>
      </c>
      <c r="G61" s="12">
        <f>$B$1-SUM($F$2:F61)</f>
        <v>14694.898624305082</v>
      </c>
      <c r="H61" s="21">
        <f t="shared" si="10"/>
        <v>684.8974573959504</v>
      </c>
    </row>
    <row r="62" spans="4:8" ht="15">
      <c r="D62" s="26">
        <f t="shared" si="7"/>
        <v>61</v>
      </c>
      <c r="E62" s="27">
        <f t="shared" si="8"/>
        <v>134.7032373894633</v>
      </c>
      <c r="F62" s="28">
        <f t="shared" si="9"/>
        <v>550.1942200064871</v>
      </c>
      <c r="G62" s="28">
        <f>$B$1-SUM($F$2:F62)</f>
        <v>14144.704404298594</v>
      </c>
      <c r="H62" s="21">
        <f t="shared" si="10"/>
        <v>684.8974573959504</v>
      </c>
    </row>
    <row r="63" spans="4:8" ht="15">
      <c r="D63" s="9">
        <f t="shared" si="7"/>
        <v>62</v>
      </c>
      <c r="E63" s="11">
        <f t="shared" si="8"/>
        <v>129.65979037273718</v>
      </c>
      <c r="F63" s="12">
        <f t="shared" si="9"/>
        <v>555.2376670232131</v>
      </c>
      <c r="G63" s="12">
        <f>$B$1-SUM($F$2:F63)</f>
        <v>13589.466737275383</v>
      </c>
      <c r="H63" s="21">
        <f t="shared" si="10"/>
        <v>684.8974573959504</v>
      </c>
    </row>
    <row r="64" spans="4:8" ht="15">
      <c r="D64" s="26">
        <f t="shared" si="7"/>
        <v>63</v>
      </c>
      <c r="E64" s="27">
        <f t="shared" si="8"/>
        <v>124.57011175835773</v>
      </c>
      <c r="F64" s="28">
        <f t="shared" si="9"/>
        <v>560.3273456375927</v>
      </c>
      <c r="G64" s="28">
        <f>$B$1-SUM($F$2:F64)</f>
        <v>13029.13939163779</v>
      </c>
      <c r="H64" s="21">
        <f t="shared" si="10"/>
        <v>684.8974573959504</v>
      </c>
    </row>
    <row r="65" spans="4:8" ht="15">
      <c r="D65" s="9">
        <f t="shared" si="7"/>
        <v>64</v>
      </c>
      <c r="E65" s="11">
        <f t="shared" si="8"/>
        <v>119.43377775667979</v>
      </c>
      <c r="F65" s="12">
        <f t="shared" si="9"/>
        <v>565.4636796392706</v>
      </c>
      <c r="G65" s="12">
        <f>$B$1-SUM($F$2:F65)</f>
        <v>12463.67571199852</v>
      </c>
      <c r="H65" s="21">
        <f t="shared" si="10"/>
        <v>684.8974573959504</v>
      </c>
    </row>
    <row r="66" spans="4:8" ht="15">
      <c r="D66" s="26">
        <f t="shared" si="7"/>
        <v>65</v>
      </c>
      <c r="E66" s="27">
        <f t="shared" si="8"/>
        <v>114.25036069331983</v>
      </c>
      <c r="F66" s="28">
        <f t="shared" si="9"/>
        <v>570.6470967026306</v>
      </c>
      <c r="G66" s="28">
        <f>$B$1-SUM($F$2:F66)</f>
        <v>11893.02861529589</v>
      </c>
      <c r="H66" s="21">
        <f t="shared" si="10"/>
        <v>684.8974573959505</v>
      </c>
    </row>
    <row r="67" spans="4:8" ht="15">
      <c r="D67" s="9">
        <f t="shared" si="7"/>
        <v>66</v>
      </c>
      <c r="E67" s="11">
        <f t="shared" si="8"/>
        <v>109.01942897354569</v>
      </c>
      <c r="F67" s="12">
        <f t="shared" si="9"/>
        <v>575.8780284224047</v>
      </c>
      <c r="G67" s="12">
        <f>$B$1-SUM($F$2:F67)</f>
        <v>11317.150586873486</v>
      </c>
      <c r="H67" s="21">
        <f t="shared" si="10"/>
        <v>684.8974573959504</v>
      </c>
    </row>
    <row r="68" spans="4:8" ht="15">
      <c r="D68" s="26">
        <f t="shared" si="7"/>
        <v>67</v>
      </c>
      <c r="E68" s="27">
        <f t="shared" si="8"/>
        <v>103.74054704634032</v>
      </c>
      <c r="F68" s="28">
        <f t="shared" si="9"/>
        <v>581.15691034961</v>
      </c>
      <c r="G68" s="28">
        <f>$B$1-SUM($F$2:F68)</f>
        <v>10735.993676523874</v>
      </c>
      <c r="H68" s="21">
        <f t="shared" si="10"/>
        <v>684.8974573959504</v>
      </c>
    </row>
    <row r="69" spans="4:8" ht="15">
      <c r="D69" s="9">
        <f t="shared" si="7"/>
        <v>68</v>
      </c>
      <c r="E69" s="11">
        <f t="shared" si="8"/>
        <v>98.41327536813557</v>
      </c>
      <c r="F69" s="12">
        <f t="shared" si="9"/>
        <v>586.4841820278149</v>
      </c>
      <c r="G69" s="12">
        <f>$B$1-SUM($F$2:F69)</f>
        <v>10149.509494496058</v>
      </c>
      <c r="H69" s="21">
        <f t="shared" si="10"/>
        <v>684.8974573959505</v>
      </c>
    </row>
    <row r="70" spans="4:8" ht="15">
      <c r="D70" s="26">
        <f t="shared" si="7"/>
        <v>69</v>
      </c>
      <c r="E70" s="27">
        <f t="shared" si="8"/>
        <v>93.03717036621391</v>
      </c>
      <c r="F70" s="28">
        <f t="shared" si="9"/>
        <v>591.8602870297365</v>
      </c>
      <c r="G70" s="28">
        <f>$B$1-SUM($F$2:F70)</f>
        <v>9557.649207466322</v>
      </c>
      <c r="H70" s="21">
        <f t="shared" si="10"/>
        <v>684.8974573959504</v>
      </c>
    </row>
    <row r="71" spans="4:8" ht="15">
      <c r="D71" s="9">
        <f t="shared" si="7"/>
        <v>70</v>
      </c>
      <c r="E71" s="11">
        <f t="shared" si="8"/>
        <v>87.61178440177468</v>
      </c>
      <c r="F71" s="12">
        <f t="shared" si="9"/>
        <v>597.2856729941757</v>
      </c>
      <c r="G71" s="12">
        <f>$B$1-SUM($F$2:F71)</f>
        <v>8960.363534472148</v>
      </c>
      <c r="H71" s="21">
        <f t="shared" si="10"/>
        <v>684.8974573959504</v>
      </c>
    </row>
    <row r="72" spans="4:8" ht="15">
      <c r="D72" s="26">
        <f t="shared" si="7"/>
        <v>71</v>
      </c>
      <c r="E72" s="27">
        <f t="shared" si="8"/>
        <v>82.13666573266138</v>
      </c>
      <c r="F72" s="28">
        <f t="shared" si="9"/>
        <v>602.760791663289</v>
      </c>
      <c r="G72" s="28">
        <f>$B$1-SUM($F$2:F72)</f>
        <v>8357.60274280886</v>
      </c>
      <c r="H72" s="21">
        <f t="shared" si="10"/>
        <v>684.8974573959504</v>
      </c>
    </row>
    <row r="73" spans="4:8" ht="15">
      <c r="D73" s="9">
        <f t="shared" si="7"/>
        <v>72</v>
      </c>
      <c r="E73" s="11">
        <f t="shared" si="8"/>
        <v>76.61135847574792</v>
      </c>
      <c r="F73" s="12">
        <f t="shared" si="9"/>
        <v>608.2860989202026</v>
      </c>
      <c r="G73" s="12">
        <f>$B$1-SUM($F$2:F73)</f>
        <v>7749.316643888658</v>
      </c>
      <c r="H73" s="21">
        <f t="shared" si="10"/>
        <v>684.8974573959505</v>
      </c>
    </row>
    <row r="74" spans="4:8" ht="15">
      <c r="D74" s="26">
        <f t="shared" si="7"/>
        <v>73</v>
      </c>
      <c r="E74" s="27">
        <f t="shared" si="8"/>
        <v>71.0354025689794</v>
      </c>
      <c r="F74" s="28">
        <f t="shared" si="9"/>
        <v>613.8620548269708</v>
      </c>
      <c r="G74" s="28">
        <f>$B$1-SUM($F$2:F74)</f>
        <v>7135.454589061686</v>
      </c>
      <c r="H74" s="21">
        <f t="shared" si="10"/>
        <v>684.8974573959503</v>
      </c>
    </row>
    <row r="75" spans="4:8" ht="15">
      <c r="D75" s="9">
        <f t="shared" si="7"/>
        <v>74</v>
      </c>
      <c r="E75" s="11">
        <f t="shared" si="8"/>
        <v>65.4083337330655</v>
      </c>
      <c r="F75" s="12">
        <f t="shared" si="9"/>
        <v>619.4891236628849</v>
      </c>
      <c r="G75" s="12">
        <f>$B$1-SUM($F$2:F75)</f>
        <v>6515.965465398804</v>
      </c>
      <c r="H75" s="21">
        <f t="shared" si="10"/>
        <v>684.8974573959505</v>
      </c>
    </row>
    <row r="76" spans="4:8" ht="15">
      <c r="D76" s="26">
        <f t="shared" si="7"/>
        <v>75</v>
      </c>
      <c r="E76" s="27">
        <f t="shared" si="8"/>
        <v>59.72968343282239</v>
      </c>
      <c r="F76" s="28">
        <f t="shared" si="9"/>
        <v>625.167773963128</v>
      </c>
      <c r="G76" s="28">
        <f>$B$1-SUM($F$2:F76)</f>
        <v>5890.797691435677</v>
      </c>
      <c r="H76" s="21">
        <f t="shared" si="10"/>
        <v>684.8974573959504</v>
      </c>
    </row>
    <row r="77" spans="4:8" ht="15">
      <c r="D77" s="9">
        <f t="shared" si="7"/>
        <v>76</v>
      </c>
      <c r="E77" s="11">
        <f t="shared" si="8"/>
        <v>53.99897883816039</v>
      </c>
      <c r="F77" s="12">
        <f t="shared" si="9"/>
        <v>630.8984785577901</v>
      </c>
      <c r="G77" s="12">
        <f>$B$1-SUM($F$2:F77)</f>
        <v>5259.899212877885</v>
      </c>
      <c r="H77" s="21">
        <f t="shared" si="10"/>
        <v>684.8974573959505</v>
      </c>
    </row>
    <row r="78" spans="4:8" ht="15">
      <c r="D78" s="26">
        <f t="shared" si="7"/>
        <v>77</v>
      </c>
      <c r="E78" s="27">
        <f t="shared" si="8"/>
        <v>48.21574278471397</v>
      </c>
      <c r="F78" s="28">
        <f t="shared" si="9"/>
        <v>636.6817146112363</v>
      </c>
      <c r="G78" s="28">
        <f>$B$1-SUM($F$2:F78)</f>
        <v>4623.217498266647</v>
      </c>
      <c r="H78" s="21">
        <f t="shared" si="10"/>
        <v>684.8974573959503</v>
      </c>
    </row>
    <row r="79" spans="4:8" ht="15">
      <c r="D79" s="9">
        <f t="shared" si="7"/>
        <v>78</v>
      </c>
      <c r="E79" s="11">
        <f t="shared" si="8"/>
        <v>42.379493734110966</v>
      </c>
      <c r="F79" s="12">
        <f t="shared" si="9"/>
        <v>642.5179636618393</v>
      </c>
      <c r="G79" s="12">
        <f>$B$1-SUM($F$2:F79)</f>
        <v>3980.699534604806</v>
      </c>
      <c r="H79" s="21">
        <f t="shared" si="10"/>
        <v>684.8974573959503</v>
      </c>
    </row>
    <row r="80" spans="4:8" ht="15">
      <c r="D80" s="26">
        <f t="shared" si="7"/>
        <v>79</v>
      </c>
      <c r="E80" s="27">
        <f t="shared" si="8"/>
        <v>36.48974573387744</v>
      </c>
      <c r="F80" s="28">
        <f t="shared" si="9"/>
        <v>648.407711662073</v>
      </c>
      <c r="G80" s="28">
        <f>$B$1-SUM($F$2:F80)</f>
        <v>3332.2918229427305</v>
      </c>
      <c r="H80" s="21">
        <f t="shared" si="10"/>
        <v>684.8974573959504</v>
      </c>
    </row>
    <row r="81" spans="4:8" ht="15">
      <c r="D81" s="9">
        <f t="shared" si="7"/>
        <v>80</v>
      </c>
      <c r="E81" s="11">
        <f t="shared" si="8"/>
        <v>30.546008376975113</v>
      </c>
      <c r="F81" s="12">
        <f t="shared" si="9"/>
        <v>654.3514490189752</v>
      </c>
      <c r="G81" s="12">
        <f>$B$1-SUM($F$2:F81)</f>
        <v>2677.940373923753</v>
      </c>
      <c r="H81" s="21">
        <f t="shared" si="10"/>
        <v>684.8974573959504</v>
      </c>
    </row>
    <row r="82" spans="4:8" ht="15">
      <c r="D82" s="26">
        <f t="shared" si="7"/>
        <v>81</v>
      </c>
      <c r="E82" s="27">
        <f t="shared" si="8"/>
        <v>24.547786760967835</v>
      </c>
      <c r="F82" s="28">
        <f t="shared" si="9"/>
        <v>660.3496706349825</v>
      </c>
      <c r="G82" s="28">
        <f>$B$1-SUM($F$2:F82)</f>
        <v>2017.5907032887699</v>
      </c>
      <c r="H82" s="21">
        <f t="shared" si="10"/>
        <v>684.8974573959504</v>
      </c>
    </row>
    <row r="83" spans="4:8" ht="15">
      <c r="D83" s="9">
        <f t="shared" si="7"/>
        <v>82</v>
      </c>
      <c r="E83" s="11">
        <f t="shared" si="8"/>
        <v>18.49458144681383</v>
      </c>
      <c r="F83" s="12">
        <f t="shared" si="9"/>
        <v>666.4028759491366</v>
      </c>
      <c r="G83" s="12">
        <f>$B$1-SUM($F$2:F83)</f>
        <v>1351.187827339636</v>
      </c>
      <c r="H83" s="21">
        <f t="shared" si="10"/>
        <v>684.8974573959505</v>
      </c>
    </row>
    <row r="84" spans="4:8" ht="15">
      <c r="D84" s="26">
        <f t="shared" si="7"/>
        <v>83</v>
      </c>
      <c r="E84" s="27">
        <f t="shared" si="8"/>
        <v>12.38588841728008</v>
      </c>
      <c r="F84" s="28">
        <f t="shared" si="9"/>
        <v>672.5115689786703</v>
      </c>
      <c r="G84" s="28">
        <f>$B$1-SUM($F$2:F84)</f>
        <v>678.676258360967</v>
      </c>
      <c r="H84" s="21">
        <f t="shared" si="10"/>
        <v>684.8974573959504</v>
      </c>
    </row>
    <row r="85" spans="4:8" ht="15">
      <c r="D85" s="9">
        <f t="shared" si="7"/>
        <v>84</v>
      </c>
      <c r="E85" s="11">
        <f t="shared" si="8"/>
        <v>6.2211990349756014</v>
      </c>
      <c r="F85" s="12">
        <f t="shared" si="9"/>
        <v>678.6762583609747</v>
      </c>
      <c r="G85" s="12">
        <f>$B$1-SUM($F$2:F85)</f>
        <v>0</v>
      </c>
      <c r="H85" s="21">
        <f t="shared" si="10"/>
        <v>684.8974573959503</v>
      </c>
    </row>
    <row r="86" spans="4:8" ht="15">
      <c r="D86" s="26"/>
      <c r="E86" s="27"/>
      <c r="F86" s="27"/>
      <c r="G86" s="27"/>
      <c r="H86" s="29"/>
    </row>
    <row r="87" spans="4:8" ht="15">
      <c r="D87" s="23" t="s">
        <v>12</v>
      </c>
      <c r="E87" s="31">
        <f>SUM(E2:E86)</f>
        <v>17531.386421259827</v>
      </c>
      <c r="F87" s="31">
        <f>SUM(F2:F86)</f>
        <v>40000.00000000001</v>
      </c>
      <c r="G87" s="31"/>
      <c r="H87" s="21">
        <f>SUM(H2:H86)</f>
        <v>57531.38642125977</v>
      </c>
    </row>
    <row r="88" spans="5:8" ht="15">
      <c r="E88" s="18"/>
      <c r="F88" s="18"/>
      <c r="H88" s="25"/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zoomScale="150" zoomScaleNormal="150" zoomScalePageLayoutView="0" workbookViewId="0" topLeftCell="A19">
      <selection activeCell="F37" sqref="F37"/>
    </sheetView>
  </sheetViews>
  <sheetFormatPr defaultColWidth="11.421875" defaultRowHeight="15"/>
  <cols>
    <col min="1" max="1" width="29.00390625" style="0" customWidth="1"/>
    <col min="2" max="2" width="12.00390625" style="0" customWidth="1"/>
    <col min="3" max="3" width="4.00390625" style="0" customWidth="1"/>
    <col min="5" max="5" width="14.140625" style="0" customWidth="1"/>
    <col min="6" max="6" width="14.00390625" style="0" customWidth="1"/>
    <col min="8" max="8" width="12.7109375" style="0" customWidth="1"/>
  </cols>
  <sheetData>
    <row r="1" spans="1:8" ht="15">
      <c r="A1" s="2" t="s">
        <v>0</v>
      </c>
      <c r="B1" s="3">
        <f>B6-B7</f>
        <v>40000</v>
      </c>
      <c r="D1" s="13" t="s">
        <v>4</v>
      </c>
      <c r="E1" s="14" t="s">
        <v>5</v>
      </c>
      <c r="F1" s="14" t="s">
        <v>6</v>
      </c>
      <c r="G1" s="15" t="s">
        <v>7</v>
      </c>
      <c r="H1" s="20" t="s">
        <v>10</v>
      </c>
    </row>
    <row r="2" spans="1:8" ht="15">
      <c r="A2" s="4" t="s">
        <v>1</v>
      </c>
      <c r="B2" s="5">
        <v>0.11</v>
      </c>
      <c r="D2" s="8">
        <v>1</v>
      </c>
      <c r="E2" s="10">
        <f>IPMT($B$2/12,D2,$B$3,-$B$1)</f>
        <v>366.6666666666667</v>
      </c>
      <c r="F2" s="10">
        <f>PPMT($B$2/12,D2,$B$3,-$B$1)</f>
        <v>318.2307907292837</v>
      </c>
      <c r="G2" s="10">
        <f>$B$1-SUM($F$2:F2)</f>
        <v>39681.769209270715</v>
      </c>
      <c r="H2" s="21">
        <f aca="true" t="shared" si="0" ref="H2:H37">E2+F2</f>
        <v>684.8974573959504</v>
      </c>
    </row>
    <row r="3" spans="1:8" ht="15">
      <c r="A3" s="2" t="s">
        <v>2</v>
      </c>
      <c r="B3" s="6">
        <v>84</v>
      </c>
      <c r="D3" s="9">
        <v>2</v>
      </c>
      <c r="E3" s="11">
        <f aca="true" t="shared" si="1" ref="E3:E37">IPMT($B$2/12,D3,$B$3,-$B$1)</f>
        <v>363.74955108498153</v>
      </c>
      <c r="F3" s="11">
        <f aca="true" t="shared" si="2" ref="F3:F36">PPMT($B$2/12,D3,$B$3,-$B$1)</f>
        <v>321.1479063109688</v>
      </c>
      <c r="G3" s="11">
        <f>$B$1-SUM($F$2:F3)</f>
        <v>39360.62130295975</v>
      </c>
      <c r="H3" s="21">
        <f t="shared" si="0"/>
        <v>684.8974573959504</v>
      </c>
    </row>
    <row r="4" spans="1:8" ht="15">
      <c r="A4" s="22" t="s">
        <v>11</v>
      </c>
      <c r="B4" s="7">
        <f>PMT(B2/12,B3,-B1)</f>
        <v>684.8974573959504</v>
      </c>
      <c r="D4" s="8">
        <v>3</v>
      </c>
      <c r="E4" s="10">
        <f t="shared" si="1"/>
        <v>360.8056952771311</v>
      </c>
      <c r="F4" s="10">
        <f t="shared" si="2"/>
        <v>324.09176211881936</v>
      </c>
      <c r="G4" s="10">
        <f>$B$1-SUM($F$2:F4)</f>
        <v>39036.52954084093</v>
      </c>
      <c r="H4" s="21">
        <f t="shared" si="0"/>
        <v>684.8974573959505</v>
      </c>
    </row>
    <row r="5" spans="4:8" ht="15">
      <c r="D5" s="9">
        <v>4</v>
      </c>
      <c r="E5" s="11">
        <f t="shared" si="1"/>
        <v>357.8348541243751</v>
      </c>
      <c r="F5" s="11">
        <f t="shared" si="2"/>
        <v>327.0626032715752</v>
      </c>
      <c r="G5" s="11">
        <f>$B$1-SUM($F$2:F5)</f>
        <v>38709.466937569356</v>
      </c>
      <c r="H5" s="21">
        <f t="shared" si="0"/>
        <v>684.8974573959504</v>
      </c>
    </row>
    <row r="6" spans="1:8" ht="15">
      <c r="A6" s="23" t="s">
        <v>9</v>
      </c>
      <c r="B6" s="21">
        <v>50000</v>
      </c>
      <c r="D6" s="8">
        <v>5</v>
      </c>
      <c r="E6" s="10">
        <f t="shared" si="1"/>
        <v>354.8367802610524</v>
      </c>
      <c r="F6" s="10">
        <f t="shared" si="2"/>
        <v>330.06067713489796</v>
      </c>
      <c r="G6" s="10">
        <f>$B$1-SUM($F$2:F6)</f>
        <v>38379.40626043446</v>
      </c>
      <c r="H6" s="21">
        <f t="shared" si="0"/>
        <v>684.8974573959504</v>
      </c>
    </row>
    <row r="7" spans="1:8" ht="15">
      <c r="A7" s="23" t="s">
        <v>8</v>
      </c>
      <c r="B7" s="21">
        <v>10000</v>
      </c>
      <c r="D7" s="9">
        <v>6</v>
      </c>
      <c r="E7" s="11">
        <f t="shared" si="1"/>
        <v>351.8112240539825</v>
      </c>
      <c r="F7" s="11">
        <f t="shared" si="2"/>
        <v>333.08623334196784</v>
      </c>
      <c r="G7" s="11">
        <f>$B$1-SUM($F$2:F7)</f>
        <v>38046.320027092486</v>
      </c>
      <c r="H7" s="21">
        <f t="shared" si="0"/>
        <v>684.8974573959504</v>
      </c>
    </row>
    <row r="8" spans="4:8" ht="15">
      <c r="D8" s="8">
        <v>7</v>
      </c>
      <c r="E8" s="10">
        <f t="shared" si="1"/>
        <v>348.7579335816812</v>
      </c>
      <c r="F8" s="10">
        <f t="shared" si="2"/>
        <v>336.1395238142692</v>
      </c>
      <c r="G8" s="10">
        <f>$B$1-SUM($F$2:F8)</f>
        <v>37710.18050327822</v>
      </c>
      <c r="H8" s="21">
        <f t="shared" si="0"/>
        <v>684.8974573959504</v>
      </c>
    </row>
    <row r="9" spans="4:8" ht="15">
      <c r="D9" s="9">
        <v>8</v>
      </c>
      <c r="E9" s="11">
        <f t="shared" si="1"/>
        <v>345.6766546133837</v>
      </c>
      <c r="F9" s="11">
        <f t="shared" si="2"/>
        <v>339.2208027825667</v>
      </c>
      <c r="G9" s="11">
        <f>$B$1-SUM($F$2:F9)</f>
        <v>37370.95970049565</v>
      </c>
      <c r="H9" s="21">
        <f t="shared" si="0"/>
        <v>684.8974573959504</v>
      </c>
    </row>
    <row r="10" spans="4:8" ht="15">
      <c r="D10" s="8">
        <v>9</v>
      </c>
      <c r="E10" s="10">
        <f t="shared" si="1"/>
        <v>342.5671305878768</v>
      </c>
      <c r="F10" s="10">
        <f t="shared" si="2"/>
        <v>342.33032680807355</v>
      </c>
      <c r="G10" s="10">
        <f>$B$1-SUM($F$2:F10)</f>
        <v>37028.62937368758</v>
      </c>
      <c r="H10" s="21">
        <f t="shared" si="0"/>
        <v>684.8974573959504</v>
      </c>
    </row>
    <row r="11" spans="4:8" ht="15">
      <c r="D11" s="9">
        <v>10</v>
      </c>
      <c r="E11" s="11">
        <f t="shared" si="1"/>
        <v>339.4291025921362</v>
      </c>
      <c r="F11" s="11">
        <f t="shared" si="2"/>
        <v>345.4683548038142</v>
      </c>
      <c r="G11" s="11">
        <f>$B$1-SUM($F$2:F11)</f>
        <v>36683.161018883766</v>
      </c>
      <c r="H11" s="21">
        <f t="shared" si="0"/>
        <v>684.8974573959504</v>
      </c>
    </row>
    <row r="12" spans="4:8" ht="15">
      <c r="D12" s="8">
        <v>11</v>
      </c>
      <c r="E12" s="10">
        <f t="shared" si="1"/>
        <v>336.2623093397678</v>
      </c>
      <c r="F12" s="10">
        <f t="shared" si="2"/>
        <v>348.6351480561826</v>
      </c>
      <c r="G12" s="10">
        <f>$B$1-SUM($F$2:F12)</f>
        <v>36334.52587082758</v>
      </c>
      <c r="H12" s="21">
        <f t="shared" si="0"/>
        <v>684.8974573959504</v>
      </c>
    </row>
    <row r="13" spans="4:8" ht="15">
      <c r="D13" s="9">
        <v>12</v>
      </c>
      <c r="E13" s="11">
        <f t="shared" si="1"/>
        <v>333.0664871492529</v>
      </c>
      <c r="F13" s="11">
        <f t="shared" si="2"/>
        <v>351.8309702466975</v>
      </c>
      <c r="G13" s="11">
        <f>$B$1-SUM($F$2:F13)</f>
        <v>35982.694900580886</v>
      </c>
      <c r="H13" s="21">
        <f t="shared" si="0"/>
        <v>684.8974573959504</v>
      </c>
    </row>
    <row r="14" spans="4:8" ht="15">
      <c r="D14" s="8">
        <v>13</v>
      </c>
      <c r="E14" s="10">
        <f t="shared" si="1"/>
        <v>329.84136992199143</v>
      </c>
      <c r="F14" s="10">
        <f t="shared" si="2"/>
        <v>355.0560874739588</v>
      </c>
      <c r="G14" s="10">
        <f>$B$1-SUM($F$2:F14)</f>
        <v>35627.638813106925</v>
      </c>
      <c r="H14" s="21">
        <f t="shared" si="0"/>
        <v>684.8974573959503</v>
      </c>
    </row>
    <row r="15" spans="4:8" ht="15">
      <c r="D15" s="9">
        <v>14</v>
      </c>
      <c r="E15" s="11">
        <f t="shared" si="1"/>
        <v>326.58668912014684</v>
      </c>
      <c r="F15" s="11">
        <f t="shared" si="2"/>
        <v>358.3107682758036</v>
      </c>
      <c r="G15" s="11">
        <f>$B$1-SUM($F$2:F15)</f>
        <v>35269.32804483112</v>
      </c>
      <c r="H15" s="21">
        <f t="shared" si="0"/>
        <v>684.8974573959504</v>
      </c>
    </row>
    <row r="16" spans="4:8" ht="15">
      <c r="D16" s="8">
        <v>15</v>
      </c>
      <c r="E16" s="10">
        <f t="shared" si="1"/>
        <v>323.30217374428526</v>
      </c>
      <c r="F16" s="10">
        <f t="shared" si="2"/>
        <v>361.5952836516651</v>
      </c>
      <c r="G16" s="10">
        <f>$B$1-SUM($F$2:F16)</f>
        <v>34907.73276117945</v>
      </c>
      <c r="H16" s="21">
        <f t="shared" si="0"/>
        <v>684.8974573959504</v>
      </c>
    </row>
    <row r="17" spans="4:8" ht="15">
      <c r="D17" s="9">
        <v>16</v>
      </c>
      <c r="E17" s="11">
        <f t="shared" si="1"/>
        <v>319.98755031081174</v>
      </c>
      <c r="F17" s="11">
        <f t="shared" si="2"/>
        <v>364.90990708513874</v>
      </c>
      <c r="G17" s="11">
        <f>$B$1-SUM($F$2:F17)</f>
        <v>34542.82285409432</v>
      </c>
      <c r="H17" s="21">
        <f t="shared" si="0"/>
        <v>684.8974573959505</v>
      </c>
    </row>
    <row r="18" spans="4:8" ht="15">
      <c r="D18" s="8">
        <v>17</v>
      </c>
      <c r="E18" s="10">
        <f t="shared" si="1"/>
        <v>316.6425428291979</v>
      </c>
      <c r="F18" s="10">
        <f t="shared" si="2"/>
        <v>368.25491456675246</v>
      </c>
      <c r="G18" s="10">
        <f>$B$1-SUM($F$2:F18)</f>
        <v>34174.567939527566</v>
      </c>
      <c r="H18" s="21">
        <f t="shared" si="0"/>
        <v>684.8974573959504</v>
      </c>
    </row>
    <row r="19" spans="4:8" ht="15">
      <c r="D19" s="9">
        <v>18</v>
      </c>
      <c r="E19" s="11">
        <f t="shared" si="1"/>
        <v>313.26687277900277</v>
      </c>
      <c r="F19" s="11">
        <f t="shared" si="2"/>
        <v>371.6305846169476</v>
      </c>
      <c r="G19" s="11">
        <f>$B$1-SUM($F$2:F19)</f>
        <v>33802.93735491062</v>
      </c>
      <c r="H19" s="21">
        <f t="shared" si="0"/>
        <v>684.8974573959504</v>
      </c>
    </row>
    <row r="20" spans="4:8" ht="15">
      <c r="D20" s="8">
        <v>19</v>
      </c>
      <c r="E20" s="10">
        <f t="shared" si="1"/>
        <v>309.8602590866806</v>
      </c>
      <c r="F20" s="10">
        <f t="shared" si="2"/>
        <v>375.0371983092696</v>
      </c>
      <c r="G20" s="10">
        <f>$B$1-SUM($F$2:F20)</f>
        <v>33427.90015660135</v>
      </c>
      <c r="H20" s="21">
        <f t="shared" si="0"/>
        <v>684.8974573959503</v>
      </c>
    </row>
    <row r="21" spans="4:8" ht="15">
      <c r="D21" s="9">
        <v>20</v>
      </c>
      <c r="E21" s="11">
        <f t="shared" si="1"/>
        <v>306.42241810217905</v>
      </c>
      <c r="F21" s="11">
        <f t="shared" si="2"/>
        <v>378.4750392937713</v>
      </c>
      <c r="G21" s="11">
        <f>$B$1-SUM($F$2:F21)</f>
        <v>33049.425117307575</v>
      </c>
      <c r="H21" s="21">
        <f t="shared" si="0"/>
        <v>684.8974573959504</v>
      </c>
    </row>
    <row r="22" spans="4:8" ht="15">
      <c r="D22" s="8">
        <v>21</v>
      </c>
      <c r="E22" s="10">
        <f t="shared" si="1"/>
        <v>302.95306357531945</v>
      </c>
      <c r="F22" s="10">
        <f t="shared" si="2"/>
        <v>381.9443938206309</v>
      </c>
      <c r="G22" s="10">
        <f>$B$1-SUM($F$2:F22)</f>
        <v>32667.480723486944</v>
      </c>
      <c r="H22" s="21">
        <f t="shared" si="0"/>
        <v>684.8974573959504</v>
      </c>
    </row>
    <row r="23" spans="4:8" ht="15">
      <c r="D23" s="9">
        <v>22</v>
      </c>
      <c r="E23" s="11">
        <f t="shared" si="1"/>
        <v>299.4519066319637</v>
      </c>
      <c r="F23" s="11">
        <f t="shared" si="2"/>
        <v>385.44555076398666</v>
      </c>
      <c r="G23" s="11">
        <f>$B$1-SUM($F$2:F23)</f>
        <v>32282.035172722957</v>
      </c>
      <c r="H23" s="21">
        <f t="shared" si="0"/>
        <v>684.8974573959504</v>
      </c>
    </row>
    <row r="24" spans="4:8" ht="15">
      <c r="D24" s="8">
        <v>23</v>
      </c>
      <c r="E24" s="10">
        <f t="shared" si="1"/>
        <v>295.91865574996046</v>
      </c>
      <c r="F24" s="10">
        <f t="shared" si="2"/>
        <v>388.97880164598985</v>
      </c>
      <c r="G24" s="10">
        <f>$B$1-SUM($F$2:F24)</f>
        <v>31893.056371076967</v>
      </c>
      <c r="H24" s="21">
        <f t="shared" si="0"/>
        <v>684.8974573959504</v>
      </c>
    </row>
    <row r="25" spans="4:8" ht="15">
      <c r="D25" s="9">
        <v>24</v>
      </c>
      <c r="E25" s="11">
        <f t="shared" si="1"/>
        <v>292.35301673487226</v>
      </c>
      <c r="F25" s="12">
        <f t="shared" si="2"/>
        <v>392.5444406610782</v>
      </c>
      <c r="G25" s="12">
        <f>$B$1-SUM($F$2:F25)</f>
        <v>31500.511930415887</v>
      </c>
      <c r="H25" s="21">
        <f t="shared" si="0"/>
        <v>684.8974573959505</v>
      </c>
    </row>
    <row r="26" spans="4:8" ht="15">
      <c r="D26" s="26">
        <f>D25+1</f>
        <v>25</v>
      </c>
      <c r="E26" s="27">
        <f t="shared" si="1"/>
        <v>288.75469269547904</v>
      </c>
      <c r="F26" s="28">
        <f t="shared" si="2"/>
        <v>396.14276470047133</v>
      </c>
      <c r="G26" s="28">
        <f>$B$1-SUM($F$2:F26)</f>
        <v>31104.36916571542</v>
      </c>
      <c r="H26" s="21">
        <f t="shared" si="0"/>
        <v>684.8974573959504</v>
      </c>
    </row>
    <row r="27" spans="4:8" ht="15">
      <c r="D27" s="9">
        <f aca="true" t="shared" si="3" ref="D27:D37">D26+1</f>
        <v>26</v>
      </c>
      <c r="E27" s="11">
        <f t="shared" si="1"/>
        <v>285.12338401905805</v>
      </c>
      <c r="F27" s="12">
        <f t="shared" si="2"/>
        <v>399.7740733768923</v>
      </c>
      <c r="G27" s="12">
        <f>$B$1-SUM($F$2:F27)</f>
        <v>30704.595092338524</v>
      </c>
      <c r="H27" s="21">
        <f t="shared" si="0"/>
        <v>684.8974573959504</v>
      </c>
    </row>
    <row r="28" spans="4:8" ht="15">
      <c r="D28" s="26">
        <f t="shared" si="3"/>
        <v>27</v>
      </c>
      <c r="E28" s="27">
        <f t="shared" si="1"/>
        <v>281.45878834643656</v>
      </c>
      <c r="F28" s="28">
        <f t="shared" si="2"/>
        <v>403.4386690495138</v>
      </c>
      <c r="G28" s="28">
        <f>$B$1-SUM($F$2:F28)</f>
        <v>30301.156423289012</v>
      </c>
      <c r="H28" s="21">
        <f t="shared" si="0"/>
        <v>684.8974573959504</v>
      </c>
    </row>
    <row r="29" spans="4:8" ht="15">
      <c r="D29" s="9">
        <f t="shared" si="3"/>
        <v>28</v>
      </c>
      <c r="E29" s="11">
        <f t="shared" si="1"/>
        <v>277.76060054681597</v>
      </c>
      <c r="F29" s="12">
        <f t="shared" si="2"/>
        <v>407.13685684913446</v>
      </c>
      <c r="G29" s="12">
        <f>$B$1-SUM($F$2:F29)</f>
        <v>29894.019566439878</v>
      </c>
      <c r="H29" s="21">
        <f t="shared" si="0"/>
        <v>684.8974573959504</v>
      </c>
    </row>
    <row r="30" spans="4:8" ht="15">
      <c r="D30" s="26">
        <f t="shared" si="3"/>
        <v>29</v>
      </c>
      <c r="E30" s="27">
        <f t="shared" si="1"/>
        <v>274.0285126923656</v>
      </c>
      <c r="F30" s="28">
        <f t="shared" si="2"/>
        <v>410.8689447035848</v>
      </c>
      <c r="G30" s="28">
        <f>$B$1-SUM($F$2:F30)</f>
        <v>29483.15062173629</v>
      </c>
      <c r="H30" s="21">
        <f t="shared" si="0"/>
        <v>684.8974573959504</v>
      </c>
    </row>
    <row r="31" spans="4:8" ht="15">
      <c r="D31" s="9">
        <f t="shared" si="3"/>
        <v>30</v>
      </c>
      <c r="E31" s="11">
        <f t="shared" si="1"/>
        <v>270.26221403258273</v>
      </c>
      <c r="F31" s="12">
        <f t="shared" si="2"/>
        <v>414.6352433633677</v>
      </c>
      <c r="G31" s="12">
        <f>$B$1-SUM($F$2:F31)</f>
        <v>29068.515378372926</v>
      </c>
      <c r="H31" s="21">
        <f t="shared" si="0"/>
        <v>684.8974573959504</v>
      </c>
    </row>
    <row r="32" spans="4:8" ht="15">
      <c r="D32" s="26">
        <f t="shared" si="3"/>
        <v>31</v>
      </c>
      <c r="E32" s="27">
        <f t="shared" si="1"/>
        <v>266.4613909684185</v>
      </c>
      <c r="F32" s="28">
        <f t="shared" si="2"/>
        <v>418.43606642753184</v>
      </c>
      <c r="G32" s="28">
        <f>$B$1-SUM($F$2:F32)</f>
        <v>28650.079311945396</v>
      </c>
      <c r="H32" s="21">
        <f t="shared" si="0"/>
        <v>684.8974573959504</v>
      </c>
    </row>
    <row r="33" spans="4:8" ht="15">
      <c r="D33" s="9">
        <f t="shared" si="3"/>
        <v>32</v>
      </c>
      <c r="E33" s="11">
        <f t="shared" si="1"/>
        <v>262.6257270261661</v>
      </c>
      <c r="F33" s="12">
        <f t="shared" si="2"/>
        <v>422.2717303697842</v>
      </c>
      <c r="G33" s="12">
        <f>$B$1-SUM($F$2:F33)</f>
        <v>28227.80758157561</v>
      </c>
      <c r="H33" s="21">
        <f t="shared" si="0"/>
        <v>684.8974573959504</v>
      </c>
    </row>
    <row r="34" spans="4:8" ht="15">
      <c r="D34" s="26">
        <f t="shared" si="3"/>
        <v>33</v>
      </c>
      <c r="E34" s="27">
        <f t="shared" si="1"/>
        <v>258.7549028311098</v>
      </c>
      <c r="F34" s="28">
        <f t="shared" si="2"/>
        <v>426.1425545648406</v>
      </c>
      <c r="G34" s="28">
        <f>$B$1-SUM($F$2:F34)</f>
        <v>27801.66502701077</v>
      </c>
      <c r="H34" s="21">
        <f t="shared" si="0"/>
        <v>684.8974573959504</v>
      </c>
    </row>
    <row r="35" spans="4:8" ht="15">
      <c r="D35" s="9">
        <f t="shared" si="3"/>
        <v>34</v>
      </c>
      <c r="E35" s="11">
        <f t="shared" si="1"/>
        <v>254.84859608093208</v>
      </c>
      <c r="F35" s="12">
        <f t="shared" si="2"/>
        <v>430.04886131501826</v>
      </c>
      <c r="G35" s="12">
        <f>$B$1-SUM($F$2:F35)</f>
        <v>27371.616165695752</v>
      </c>
      <c r="H35" s="21">
        <f t="shared" si="0"/>
        <v>684.8974573959504</v>
      </c>
    </row>
    <row r="36" spans="4:8" ht="15">
      <c r="D36" s="26">
        <f t="shared" si="3"/>
        <v>35</v>
      </c>
      <c r="E36" s="27">
        <f t="shared" si="1"/>
        <v>250.90648151887774</v>
      </c>
      <c r="F36" s="27">
        <f t="shared" si="2"/>
        <v>433.99097587707263</v>
      </c>
      <c r="G36" s="27">
        <f>$B$1-SUM($F$2:F36)</f>
        <v>26937.625189818682</v>
      </c>
      <c r="H36" s="29">
        <f t="shared" si="0"/>
        <v>684.8974573959504</v>
      </c>
    </row>
    <row r="37" spans="4:8" ht="15">
      <c r="D37" s="30">
        <f t="shared" si="3"/>
        <v>36</v>
      </c>
      <c r="E37" s="31">
        <f t="shared" si="1"/>
        <v>246.92823090667127</v>
      </c>
      <c r="F37" s="31">
        <v>26937.63</v>
      </c>
      <c r="G37" s="31">
        <f>$B$1-SUM($F$2:F37)</f>
        <v>-0.004810181322682183</v>
      </c>
      <c r="H37" s="21">
        <f t="shared" si="0"/>
        <v>27184.558230906674</v>
      </c>
    </row>
    <row r="38" spans="4:8" ht="15">
      <c r="D38" s="23"/>
      <c r="E38" s="24">
        <f>SUM(E2:E37)</f>
        <v>11155.964429583611</v>
      </c>
      <c r="F38" s="24">
        <f>SUM(F2:F37)</f>
        <v>40000.00481018132</v>
      </c>
      <c r="G38" s="23"/>
      <c r="H38" s="32">
        <f>E38+F38</f>
        <v>51155.969239764934</v>
      </c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H13"/>
  <sheetViews>
    <sheetView zoomScalePageLayoutView="0" workbookViewId="0" topLeftCell="A1">
      <selection activeCell="A14" sqref="A14"/>
    </sheetView>
  </sheetViews>
  <sheetFormatPr defaultColWidth="11.421875" defaultRowHeight="15"/>
  <cols>
    <col min="1" max="1" width="29.00390625" style="0" bestFit="1" customWidth="1"/>
    <col min="2" max="2" width="12.00390625" style="0" customWidth="1"/>
    <col min="5" max="5" width="12.00390625" style="18" bestFit="1" customWidth="1"/>
    <col min="6" max="6" width="11.8515625" style="18" bestFit="1" customWidth="1"/>
    <col min="7" max="7" width="10.8515625" style="18" customWidth="1"/>
  </cols>
  <sheetData>
    <row r="1" spans="1:7" ht="15">
      <c r="A1" s="2" t="s">
        <v>0</v>
      </c>
      <c r="B1" s="3">
        <v>150000</v>
      </c>
      <c r="D1" s="13" t="s">
        <v>4</v>
      </c>
      <c r="E1" s="16" t="s">
        <v>5</v>
      </c>
      <c r="F1" s="16" t="s">
        <v>6</v>
      </c>
      <c r="G1" s="17" t="s">
        <v>7</v>
      </c>
    </row>
    <row r="2" spans="1:8" ht="15">
      <c r="A2" s="4" t="s">
        <v>1</v>
      </c>
      <c r="B2" s="5">
        <v>0.12</v>
      </c>
      <c r="D2">
        <v>1</v>
      </c>
      <c r="E2" s="18">
        <f aca="true" t="shared" si="0" ref="E2:E13">IPMT($B$2/12,D2,$B$3,-$B$1)</f>
        <v>1500</v>
      </c>
      <c r="F2" s="18">
        <f aca="true" t="shared" si="1" ref="F2:F13">PPMT($B$2/12,D2,$B$3,-$B$1)</f>
        <v>11827.318301751253</v>
      </c>
      <c r="G2" s="18">
        <f>$B$1-SUM($F$2:F2)</f>
        <v>138172.68169824875</v>
      </c>
      <c r="H2" s="19">
        <f>E2+F2</f>
        <v>13327.318301751253</v>
      </c>
    </row>
    <row r="3" spans="1:8" ht="15">
      <c r="A3" s="2" t="s">
        <v>2</v>
      </c>
      <c r="B3" s="6">
        <v>12</v>
      </c>
      <c r="D3">
        <v>2</v>
      </c>
      <c r="E3" s="18">
        <f t="shared" si="0"/>
        <v>1381.7268169824874</v>
      </c>
      <c r="F3" s="18">
        <f t="shared" si="1"/>
        <v>11945.591484768765</v>
      </c>
      <c r="G3" s="18">
        <f>$B$1-SUM($F$2:F3)</f>
        <v>126227.09021347998</v>
      </c>
      <c r="H3" s="19">
        <f aca="true" t="shared" si="2" ref="H3:H13">E3+F3</f>
        <v>13327.318301751253</v>
      </c>
    </row>
    <row r="4" spans="1:8" ht="15">
      <c r="A4" s="1" t="s">
        <v>3</v>
      </c>
      <c r="B4" s="7">
        <f>PMT(B2/12,B3,-B1)</f>
        <v>13327.318301751253</v>
      </c>
      <c r="D4">
        <v>3</v>
      </c>
      <c r="E4" s="18">
        <f t="shared" si="0"/>
        <v>1262.2709021347998</v>
      </c>
      <c r="F4" s="18">
        <f t="shared" si="1"/>
        <v>12065.047399616453</v>
      </c>
      <c r="G4" s="18">
        <f>$B$1-SUM($F$2:F4)</f>
        <v>114162.04281386353</v>
      </c>
      <c r="H4" s="19">
        <f t="shared" si="2"/>
        <v>13327.318301751253</v>
      </c>
    </row>
    <row r="5" spans="4:8" ht="15">
      <c r="D5">
        <v>4</v>
      </c>
      <c r="E5" s="18">
        <f t="shared" si="0"/>
        <v>1141.6204281386351</v>
      </c>
      <c r="F5" s="18">
        <f t="shared" si="1"/>
        <v>12185.697873612617</v>
      </c>
      <c r="G5" s="18">
        <f>$B$1-SUM($F$2:F5)</f>
        <v>101976.34494025091</v>
      </c>
      <c r="H5" s="19">
        <f t="shared" si="2"/>
        <v>13327.318301751251</v>
      </c>
    </row>
    <row r="6" spans="4:8" ht="15">
      <c r="D6">
        <v>5</v>
      </c>
      <c r="E6" s="18">
        <f t="shared" si="0"/>
        <v>1019.7634494025089</v>
      </c>
      <c r="F6" s="18">
        <f t="shared" si="1"/>
        <v>12307.554852348743</v>
      </c>
      <c r="G6" s="18">
        <f>$B$1-SUM($F$2:F6)</f>
        <v>89668.79008790216</v>
      </c>
      <c r="H6" s="19">
        <f t="shared" si="2"/>
        <v>13327.318301751253</v>
      </c>
    </row>
    <row r="7" spans="4:8" ht="15">
      <c r="D7">
        <v>6</v>
      </c>
      <c r="E7" s="18">
        <f t="shared" si="0"/>
        <v>896.6879008790213</v>
      </c>
      <c r="F7" s="18">
        <f t="shared" si="1"/>
        <v>12430.63040087223</v>
      </c>
      <c r="G7" s="18">
        <f>$B$1-SUM($F$2:F7)</f>
        <v>77238.15968702994</v>
      </c>
      <c r="H7" s="19">
        <f t="shared" si="2"/>
        <v>13327.318301751253</v>
      </c>
    </row>
    <row r="8" spans="4:8" ht="15">
      <c r="D8">
        <v>7</v>
      </c>
      <c r="E8" s="18">
        <f t="shared" si="0"/>
        <v>772.3815968702992</v>
      </c>
      <c r="F8" s="18">
        <f t="shared" si="1"/>
        <v>12554.936704880954</v>
      </c>
      <c r="G8" s="18">
        <f>$B$1-SUM($F$2:F8)</f>
        <v>64683.22298214899</v>
      </c>
      <c r="H8" s="19">
        <f t="shared" si="2"/>
        <v>13327.318301751253</v>
      </c>
    </row>
    <row r="9" spans="4:8" ht="15">
      <c r="D9">
        <v>8</v>
      </c>
      <c r="E9" s="18">
        <f t="shared" si="0"/>
        <v>646.8322298214896</v>
      </c>
      <c r="F9" s="18">
        <f t="shared" si="1"/>
        <v>12680.486071929765</v>
      </c>
      <c r="G9" s="18">
        <f>$B$1-SUM($F$2:F9)</f>
        <v>52002.73691021922</v>
      </c>
      <c r="H9" s="19">
        <f t="shared" si="2"/>
        <v>13327.318301751255</v>
      </c>
    </row>
    <row r="10" spans="4:8" ht="15">
      <c r="D10">
        <v>9</v>
      </c>
      <c r="E10" s="18">
        <f t="shared" si="0"/>
        <v>520.0273691021919</v>
      </c>
      <c r="F10" s="18">
        <f t="shared" si="1"/>
        <v>12807.290932649063</v>
      </c>
      <c r="G10" s="18">
        <f>$B$1-SUM($F$2:F10)</f>
        <v>39195.445977570154</v>
      </c>
      <c r="H10" s="19">
        <f t="shared" si="2"/>
        <v>13327.318301751255</v>
      </c>
    </row>
    <row r="11" spans="4:8" ht="15">
      <c r="D11">
        <v>10</v>
      </c>
      <c r="E11" s="18">
        <f t="shared" si="0"/>
        <v>391.95445977570125</v>
      </c>
      <c r="F11" s="18">
        <f t="shared" si="1"/>
        <v>12935.36384197555</v>
      </c>
      <c r="G11" s="18">
        <f>$B$1-SUM($F$2:F11)</f>
        <v>26260.08213559461</v>
      </c>
      <c r="H11" s="19">
        <f t="shared" si="2"/>
        <v>13327.318301751251</v>
      </c>
    </row>
    <row r="12" spans="4:8" ht="15">
      <c r="D12">
        <v>11</v>
      </c>
      <c r="E12" s="18">
        <f t="shared" si="0"/>
        <v>262.60082135594575</v>
      </c>
      <c r="F12" s="18">
        <f t="shared" si="1"/>
        <v>13064.717480395306</v>
      </c>
      <c r="G12" s="18">
        <f>$B$1-SUM($F$2:F12)</f>
        <v>13195.364655199315</v>
      </c>
      <c r="H12" s="19">
        <f t="shared" si="2"/>
        <v>13327.318301751251</v>
      </c>
    </row>
    <row r="13" spans="4:8" ht="15">
      <c r="D13">
        <v>12</v>
      </c>
      <c r="E13" s="18">
        <f t="shared" si="0"/>
        <v>131.95364655199262</v>
      </c>
      <c r="F13" s="18">
        <f t="shared" si="1"/>
        <v>13195.36465519926</v>
      </c>
      <c r="G13" s="18">
        <f>$B$1-SUM($F$2:F13)</f>
        <v>0</v>
      </c>
      <c r="H13" s="19">
        <f t="shared" si="2"/>
        <v>13327.318301751253</v>
      </c>
    </row>
    <row r="16" ht="15"/>
  </sheetData>
  <sheetProtection/>
  <printOptions/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3:L38"/>
  <sheetViews>
    <sheetView tabSelected="1" zoomScalePageLayoutView="0" workbookViewId="0" topLeftCell="A9">
      <selection activeCell="E19" sqref="E19"/>
    </sheetView>
  </sheetViews>
  <sheetFormatPr defaultColWidth="11.421875" defaultRowHeight="15"/>
  <cols>
    <col min="4" max="4" width="23.421875" style="0" customWidth="1"/>
    <col min="12" max="12" width="11.00390625" style="0" bestFit="1" customWidth="1"/>
  </cols>
  <sheetData>
    <row r="3" ht="15">
      <c r="D3" t="s">
        <v>13</v>
      </c>
    </row>
    <row r="4" ht="15.75" thickBot="1"/>
    <row r="5" spans="4:12" ht="15">
      <c r="D5" s="33"/>
      <c r="E5" s="34">
        <v>12</v>
      </c>
      <c r="F5" s="34">
        <f aca="true" t="shared" si="0" ref="F5:K5">E5+12</f>
        <v>24</v>
      </c>
      <c r="G5" s="34">
        <f t="shared" si="0"/>
        <v>36</v>
      </c>
      <c r="H5" s="34">
        <f t="shared" si="0"/>
        <v>48</v>
      </c>
      <c r="I5" s="34">
        <f t="shared" si="0"/>
        <v>60</v>
      </c>
      <c r="J5" s="34">
        <f t="shared" si="0"/>
        <v>72</v>
      </c>
      <c r="K5" s="34">
        <f t="shared" si="0"/>
        <v>84</v>
      </c>
      <c r="L5" s="35" t="s">
        <v>18</v>
      </c>
    </row>
    <row r="6" spans="4:12" ht="15">
      <c r="D6" s="36" t="s">
        <v>14</v>
      </c>
      <c r="E6" s="37"/>
      <c r="F6" s="37"/>
      <c r="G6" s="37"/>
      <c r="H6" s="37"/>
      <c r="I6" s="37"/>
      <c r="J6" s="37"/>
      <c r="K6" s="37"/>
      <c r="L6" s="38"/>
    </row>
    <row r="7" spans="4:12" ht="15">
      <c r="D7" s="48" t="s">
        <v>16</v>
      </c>
      <c r="E7" s="51">
        <f>SUM('pagos iguales 84'!F2:F13)</f>
        <v>4017.3050994191167</v>
      </c>
      <c r="F7" s="51">
        <f>SUM('pagos iguales 84'!F14:F25)</f>
        <v>4482.182970164993</v>
      </c>
      <c r="G7" s="51">
        <f>SUM('pagos iguales 84'!F26:F37)</f>
        <v>5000.855967086492</v>
      </c>
      <c r="H7" s="51">
        <f>SUM('pagos iguales 84'!F38:F49)</f>
        <v>5579.549199577628</v>
      </c>
      <c r="I7" s="51">
        <f>SUM('pagos iguales 84'!F50:F61)</f>
        <v>6225.208139446688</v>
      </c>
      <c r="J7" s="51">
        <f>SUM('pagos iguales 84'!F62:F73)</f>
        <v>6945.5819804164275</v>
      </c>
      <c r="K7" s="51">
        <f>SUM('pagos iguales 84'!F74:F85)</f>
        <v>7749.316643888662</v>
      </c>
      <c r="L7" s="51">
        <f>SUM(E7:K7)</f>
        <v>40000.00000000001</v>
      </c>
    </row>
    <row r="8" spans="4:12" ht="15">
      <c r="D8" s="48" t="s">
        <v>17</v>
      </c>
      <c r="E8" s="51">
        <f>SUM('pagos iguales 84'!E2:E13)</f>
        <v>4201.464389332288</v>
      </c>
      <c r="F8" s="51">
        <f>SUM('pagos iguales 84'!E14:E25)</f>
        <v>3736.586518586412</v>
      </c>
      <c r="G8" s="51">
        <f>SUM('pagos iguales 84'!E26:E37)</f>
        <v>3217.913521664914</v>
      </c>
      <c r="H8" s="51">
        <f>SUM('pagos iguales 84'!E38:E49)</f>
        <v>2639.2202891737757</v>
      </c>
      <c r="I8" s="51">
        <f>SUM('pagos iguales 84'!E50:E61)</f>
        <v>1993.561349304718</v>
      </c>
      <c r="J8" s="51">
        <f>SUM('pagos iguales 84'!E62:E73)</f>
        <v>1273.1875083349773</v>
      </c>
      <c r="K8" s="51">
        <f>SUM('pagos iguales 84'!E74:E85)</f>
        <v>469.45284486274244</v>
      </c>
      <c r="L8" s="51">
        <f>SUM(E8:K8)</f>
        <v>17531.386421259827</v>
      </c>
    </row>
    <row r="9" spans="4:12" ht="15">
      <c r="D9" s="39"/>
      <c r="E9" s="37"/>
      <c r="F9" s="37"/>
      <c r="G9" s="37"/>
      <c r="H9" s="37"/>
      <c r="I9" s="37"/>
      <c r="J9" s="37"/>
      <c r="K9" s="37"/>
      <c r="L9" s="38"/>
    </row>
    <row r="10" spans="4:12" ht="15">
      <c r="D10" s="39"/>
      <c r="E10" s="37"/>
      <c r="F10" s="37"/>
      <c r="G10" s="37"/>
      <c r="H10" s="37"/>
      <c r="I10" s="37"/>
      <c r="J10" s="37"/>
      <c r="K10" s="37"/>
      <c r="L10" s="38"/>
    </row>
    <row r="11" spans="4:12" ht="15">
      <c r="D11" s="36" t="s">
        <v>15</v>
      </c>
      <c r="E11" s="37"/>
      <c r="F11" s="37"/>
      <c r="G11" s="37"/>
      <c r="H11" s="37"/>
      <c r="I11" s="37"/>
      <c r="J11" s="37"/>
      <c r="K11" s="37"/>
      <c r="L11" s="38"/>
    </row>
    <row r="12" spans="4:12" ht="15">
      <c r="D12" s="48" t="s">
        <v>16</v>
      </c>
      <c r="E12" s="51">
        <f>SUM('pagos iguales 36'!F2:F13)</f>
        <v>4017.3050994191167</v>
      </c>
      <c r="F12" s="51">
        <f>SUM('pagos iguales 36'!F14:F25)</f>
        <v>4482.182970164993</v>
      </c>
      <c r="G12" s="51">
        <f>SUM('pagos iguales 36'!F26:F37)</f>
        <v>31500.516740597213</v>
      </c>
      <c r="H12" s="51"/>
      <c r="I12" s="51"/>
      <c r="J12" s="51"/>
      <c r="K12" s="51"/>
      <c r="L12" s="51">
        <f>SUM(E12:K12)</f>
        <v>40000.00481018132</v>
      </c>
    </row>
    <row r="13" spans="4:12" ht="15">
      <c r="D13" s="48" t="s">
        <v>17</v>
      </c>
      <c r="E13" s="51">
        <f>SUM('pagos iguales 36'!E2:E13)</f>
        <v>4201.464389332288</v>
      </c>
      <c r="F13" s="51">
        <f>SUM('pagos iguales 36'!E14:E25)</f>
        <v>3736.586518586412</v>
      </c>
      <c r="G13" s="51">
        <f>SUM('pagos iguales 36'!E26:E37)</f>
        <v>3217.913521664914</v>
      </c>
      <c r="H13" s="48"/>
      <c r="I13" s="48"/>
      <c r="J13" s="48"/>
      <c r="K13" s="48"/>
      <c r="L13" s="51">
        <f>SUM(E13:K13)</f>
        <v>11155.964429583613</v>
      </c>
    </row>
    <row r="14" spans="4:12" ht="15">
      <c r="D14" s="39"/>
      <c r="E14" s="37"/>
      <c r="F14" s="37"/>
      <c r="G14" s="37"/>
      <c r="H14" s="37"/>
      <c r="I14" s="37"/>
      <c r="J14" s="37"/>
      <c r="K14" s="37"/>
      <c r="L14" s="38"/>
    </row>
    <row r="15" spans="4:12" ht="15">
      <c r="D15" s="39" t="s">
        <v>19</v>
      </c>
      <c r="E15" s="37"/>
      <c r="F15" s="37"/>
      <c r="G15" s="37"/>
      <c r="H15" s="37"/>
      <c r="I15" s="37"/>
      <c r="J15" s="37"/>
      <c r="K15" s="37"/>
      <c r="L15" s="38"/>
    </row>
    <row r="16" spans="4:12" ht="15">
      <c r="D16" s="39" t="s">
        <v>17</v>
      </c>
      <c r="E16" s="37"/>
      <c r="F16" s="37"/>
      <c r="G16" s="37"/>
      <c r="H16" s="37"/>
      <c r="I16" s="37"/>
      <c r="J16" s="37"/>
      <c r="K16" s="37"/>
      <c r="L16" s="38"/>
    </row>
    <row r="17" spans="4:12" ht="15">
      <c r="D17" s="39"/>
      <c r="E17" s="37"/>
      <c r="F17" s="37"/>
      <c r="G17" s="37"/>
      <c r="H17" s="37"/>
      <c r="I17" s="37"/>
      <c r="J17" s="37"/>
      <c r="K17" s="37"/>
      <c r="L17" s="38"/>
    </row>
    <row r="18" spans="4:12" ht="15">
      <c r="D18" s="36" t="s">
        <v>14</v>
      </c>
      <c r="E18" s="40">
        <f>E7+E8</f>
        <v>8218.769488751404</v>
      </c>
      <c r="F18" s="40">
        <f aca="true" t="shared" si="1" ref="F18:L18">F7+F8</f>
        <v>8218.769488751404</v>
      </c>
      <c r="G18" s="40">
        <f t="shared" si="1"/>
        <v>8218.769488751404</v>
      </c>
      <c r="H18" s="40">
        <f t="shared" si="1"/>
        <v>8218.769488751404</v>
      </c>
      <c r="I18" s="40">
        <f t="shared" si="1"/>
        <v>8218.769488751406</v>
      </c>
      <c r="J18" s="40">
        <f t="shared" si="1"/>
        <v>8218.769488751404</v>
      </c>
      <c r="K18" s="40">
        <f t="shared" si="1"/>
        <v>8218.769488751404</v>
      </c>
      <c r="L18" s="41">
        <f t="shared" si="1"/>
        <v>57531.386421259835</v>
      </c>
    </row>
    <row r="19" spans="4:12" ht="15">
      <c r="D19" s="48" t="s">
        <v>20</v>
      </c>
      <c r="E19" s="50"/>
      <c r="F19" s="37"/>
      <c r="G19" s="37"/>
      <c r="H19" s="37"/>
      <c r="I19" s="37"/>
      <c r="J19" s="37"/>
      <c r="K19" s="37"/>
      <c r="L19" s="38"/>
    </row>
    <row r="20" spans="4:12" ht="15">
      <c r="D20" s="39"/>
      <c r="E20" s="37"/>
      <c r="F20" s="37"/>
      <c r="G20" s="37"/>
      <c r="H20" s="37"/>
      <c r="I20" s="37"/>
      <c r="J20" s="37"/>
      <c r="K20" s="37"/>
      <c r="L20" s="38"/>
    </row>
    <row r="21" spans="4:12" ht="15">
      <c r="D21" s="36" t="s">
        <v>15</v>
      </c>
      <c r="E21" s="40">
        <f aca="true" t="shared" si="2" ref="E21:L21">E12+E13</f>
        <v>8218.769488751404</v>
      </c>
      <c r="F21" s="40">
        <f t="shared" si="2"/>
        <v>8218.769488751404</v>
      </c>
      <c r="G21" s="40">
        <f t="shared" si="2"/>
        <v>34718.430262262125</v>
      </c>
      <c r="H21" s="40">
        <f t="shared" si="2"/>
        <v>0</v>
      </c>
      <c r="I21" s="40">
        <f t="shared" si="2"/>
        <v>0</v>
      </c>
      <c r="J21" s="40">
        <f t="shared" si="2"/>
        <v>0</v>
      </c>
      <c r="K21" s="40">
        <f t="shared" si="2"/>
        <v>0</v>
      </c>
      <c r="L21" s="41">
        <f t="shared" si="2"/>
        <v>51155.969239764934</v>
      </c>
    </row>
    <row r="22" spans="4:12" ht="15">
      <c r="D22" s="36" t="s">
        <v>24</v>
      </c>
      <c r="E22" s="40">
        <v>0</v>
      </c>
      <c r="F22" s="40">
        <v>0</v>
      </c>
      <c r="G22" s="40">
        <v>0</v>
      </c>
      <c r="H22" s="40"/>
      <c r="I22" s="40"/>
      <c r="J22" s="40"/>
      <c r="K22" s="40"/>
      <c r="L22" s="41">
        <f>SUM(E22:K22)</f>
        <v>0</v>
      </c>
    </row>
    <row r="23" spans="4:12" ht="15">
      <c r="D23" s="36" t="s">
        <v>23</v>
      </c>
      <c r="E23" s="40">
        <f>E21+E22</f>
        <v>8218.769488751404</v>
      </c>
      <c r="F23" s="40">
        <f aca="true" t="shared" si="3" ref="F23:L23">F21+F22</f>
        <v>8218.769488751404</v>
      </c>
      <c r="G23" s="40">
        <f t="shared" si="3"/>
        <v>34718.430262262125</v>
      </c>
      <c r="H23" s="40">
        <f t="shared" si="3"/>
        <v>0</v>
      </c>
      <c r="I23" s="40">
        <f t="shared" si="3"/>
        <v>0</v>
      </c>
      <c r="J23" s="40">
        <f t="shared" si="3"/>
        <v>0</v>
      </c>
      <c r="K23" s="40">
        <f t="shared" si="3"/>
        <v>0</v>
      </c>
      <c r="L23" s="41">
        <f t="shared" si="3"/>
        <v>51155.969239764934</v>
      </c>
    </row>
    <row r="24" spans="4:12" ht="15">
      <c r="D24" s="39"/>
      <c r="E24" s="37"/>
      <c r="F24" s="37"/>
      <c r="G24" s="37"/>
      <c r="H24" s="37"/>
      <c r="I24" s="37"/>
      <c r="J24" s="37"/>
      <c r="K24" s="37"/>
      <c r="L24" s="38"/>
    </row>
    <row r="25" spans="4:12" ht="15">
      <c r="D25" s="48" t="s">
        <v>20</v>
      </c>
      <c r="E25" s="49"/>
      <c r="F25" s="37"/>
      <c r="G25" s="37"/>
      <c r="H25" s="37"/>
      <c r="I25" s="37"/>
      <c r="J25" s="37"/>
      <c r="K25" s="37"/>
      <c r="L25" s="38"/>
    </row>
    <row r="26" spans="4:12" ht="15">
      <c r="D26" s="39"/>
      <c r="E26" s="42"/>
      <c r="F26" s="37"/>
      <c r="G26" s="37"/>
      <c r="H26" s="37"/>
      <c r="I26" s="37"/>
      <c r="J26" s="37"/>
      <c r="K26" s="37"/>
      <c r="L26" s="38"/>
    </row>
    <row r="27" spans="4:12" ht="15">
      <c r="D27" s="39" t="s">
        <v>21</v>
      </c>
      <c r="E27" s="43">
        <f>E25-E19</f>
        <v>0</v>
      </c>
      <c r="F27" s="37"/>
      <c r="G27" s="37"/>
      <c r="H27" s="37"/>
      <c r="I27" s="37"/>
      <c r="J27" s="37"/>
      <c r="K27" s="37"/>
      <c r="L27" s="38"/>
    </row>
    <row r="28" spans="4:12" ht="15">
      <c r="D28" s="39"/>
      <c r="E28" s="37"/>
      <c r="F28" s="37"/>
      <c r="G28" s="37"/>
      <c r="H28" s="37"/>
      <c r="I28" s="37"/>
      <c r="J28" s="37"/>
      <c r="K28" s="37"/>
      <c r="L28" s="38"/>
    </row>
    <row r="29" spans="4:12" ht="15.75" thickBot="1">
      <c r="D29" s="44" t="s">
        <v>22</v>
      </c>
      <c r="E29" s="45"/>
      <c r="F29" s="46">
        <f>G22</f>
        <v>0</v>
      </c>
      <c r="G29" s="45"/>
      <c r="H29" s="45"/>
      <c r="I29" s="45"/>
      <c r="J29" s="45"/>
      <c r="K29" s="45"/>
      <c r="L29" s="47"/>
    </row>
    <row r="38" ht="15">
      <c r="L38" s="19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Moises</dc:creator>
  <cp:keywords/>
  <dc:description/>
  <cp:lastModifiedBy>luis manuel Rivera Garcia</cp:lastModifiedBy>
  <dcterms:created xsi:type="dcterms:W3CDTF">2013-04-09T00:35:56Z</dcterms:created>
  <dcterms:modified xsi:type="dcterms:W3CDTF">2015-03-25T23:48:46Z</dcterms:modified>
  <cp:category/>
  <cp:version/>
  <cp:contentType/>
  <cp:contentStatus/>
</cp:coreProperties>
</file>