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ismanuel\Desktop\material de estudio finanzas tc\tiempo compartido 2\"/>
    </mc:Choice>
  </mc:AlternateContent>
  <bookViews>
    <workbookView xWindow="15" yWindow="-75" windowWidth="25545" windowHeight="14175" tabRatio="700" activeTab="4"/>
  </bookViews>
  <sheets>
    <sheet name="meses sin interes" sheetId="2" r:id="rId1"/>
    <sheet name="normal sq" sheetId="3" r:id="rId2"/>
    <sheet name="tabla con comison" sheetId="4" r:id="rId3"/>
    <sheet name="Hoja1" sheetId="6" state="hidden" r:id="rId4"/>
    <sheet name="Análisis" sheetId="5" r:id="rId5"/>
    <sheet name="premisas" sheetId="1" r:id="rId6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7" i="3" l="1"/>
  <c r="D42" i="5"/>
  <c r="B9" i="5"/>
  <c r="B7" i="3"/>
  <c r="B8" i="3"/>
  <c r="B1" i="3"/>
  <c r="F3" i="3"/>
  <c r="F4" i="3"/>
  <c r="F5" i="3"/>
  <c r="F6" i="3"/>
  <c r="F7" i="3"/>
  <c r="F8" i="3"/>
  <c r="F9" i="3"/>
  <c r="F10" i="3"/>
  <c r="F11" i="3"/>
  <c r="F12" i="3"/>
  <c r="F13" i="3"/>
  <c r="F14" i="3"/>
  <c r="D30" i="5"/>
  <c r="E3" i="3"/>
  <c r="E4" i="3"/>
  <c r="E5" i="3"/>
  <c r="E6" i="3"/>
  <c r="E7" i="3"/>
  <c r="E8" i="3"/>
  <c r="E9" i="3"/>
  <c r="E10" i="3"/>
  <c r="E11" i="3"/>
  <c r="E12" i="3"/>
  <c r="E13" i="3"/>
  <c r="E14" i="3"/>
  <c r="D31" i="5"/>
  <c r="D32" i="5"/>
  <c r="D33" i="5"/>
  <c r="D15" i="3"/>
  <c r="F15" i="3"/>
  <c r="D16" i="3"/>
  <c r="F16" i="3"/>
  <c r="D17" i="3"/>
  <c r="F17" i="3"/>
  <c r="D18" i="3"/>
  <c r="F18" i="3"/>
  <c r="D19" i="3"/>
  <c r="F19" i="3"/>
  <c r="D20" i="3"/>
  <c r="F20" i="3"/>
  <c r="D21" i="3"/>
  <c r="F21" i="3"/>
  <c r="D22" i="3"/>
  <c r="F22" i="3"/>
  <c r="D23" i="3"/>
  <c r="F23" i="3"/>
  <c r="D24" i="3"/>
  <c r="F24" i="3"/>
  <c r="D25" i="3"/>
  <c r="F25" i="3"/>
  <c r="D26" i="3"/>
  <c r="F26" i="3"/>
  <c r="E30" i="5"/>
  <c r="E15" i="3"/>
  <c r="E16" i="3"/>
  <c r="E17" i="3"/>
  <c r="E18" i="3"/>
  <c r="E19" i="3"/>
  <c r="E20" i="3"/>
  <c r="E21" i="3"/>
  <c r="E22" i="3"/>
  <c r="E23" i="3"/>
  <c r="E24" i="3"/>
  <c r="E25" i="3"/>
  <c r="E26" i="3"/>
  <c r="E31" i="5"/>
  <c r="E33" i="5"/>
  <c r="D27" i="3"/>
  <c r="F27" i="3"/>
  <c r="D28" i="3"/>
  <c r="F28" i="3"/>
  <c r="D29" i="3"/>
  <c r="F29" i="3"/>
  <c r="D30" i="3"/>
  <c r="F30" i="3"/>
  <c r="D31" i="3"/>
  <c r="F31" i="3"/>
  <c r="D32" i="3"/>
  <c r="F32" i="3"/>
  <c r="D33" i="3"/>
  <c r="F33" i="3"/>
  <c r="D34" i="3"/>
  <c r="F34" i="3"/>
  <c r="D35" i="3"/>
  <c r="F35" i="3"/>
  <c r="D36" i="3"/>
  <c r="F36" i="3"/>
  <c r="D37" i="3"/>
  <c r="F37" i="3"/>
  <c r="D38" i="3"/>
  <c r="F38" i="3"/>
  <c r="F30" i="5"/>
  <c r="E27" i="3"/>
  <c r="E28" i="3"/>
  <c r="E29" i="3"/>
  <c r="E30" i="3"/>
  <c r="E31" i="3"/>
  <c r="E32" i="3"/>
  <c r="E33" i="3"/>
  <c r="E34" i="3"/>
  <c r="E35" i="3"/>
  <c r="E36" i="3"/>
  <c r="E37" i="3"/>
  <c r="E38" i="3"/>
  <c r="F31" i="5"/>
  <c r="F33" i="5"/>
  <c r="D39" i="3"/>
  <c r="F39" i="3"/>
  <c r="D40" i="3"/>
  <c r="F40" i="3"/>
  <c r="D41" i="3"/>
  <c r="F41" i="3"/>
  <c r="D42" i="3"/>
  <c r="F42" i="3"/>
  <c r="D43" i="3"/>
  <c r="F43" i="3"/>
  <c r="D44" i="3"/>
  <c r="F44" i="3"/>
  <c r="D45" i="3"/>
  <c r="F45" i="3"/>
  <c r="D46" i="3"/>
  <c r="F46" i="3"/>
  <c r="D47" i="3"/>
  <c r="F47" i="3"/>
  <c r="D48" i="3"/>
  <c r="F48" i="3"/>
  <c r="D49" i="3"/>
  <c r="F49" i="3"/>
  <c r="D50" i="3"/>
  <c r="F50" i="3"/>
  <c r="G30" i="5"/>
  <c r="E39" i="3"/>
  <c r="E40" i="3"/>
  <c r="E41" i="3"/>
  <c r="E42" i="3"/>
  <c r="E43" i="3"/>
  <c r="E44" i="3"/>
  <c r="E45" i="3"/>
  <c r="E46" i="3"/>
  <c r="E47" i="3"/>
  <c r="E48" i="3"/>
  <c r="E49" i="3"/>
  <c r="E50" i="3"/>
  <c r="G31" i="5"/>
  <c r="G33" i="5"/>
  <c r="D51" i="3"/>
  <c r="F51" i="3"/>
  <c r="D52" i="3"/>
  <c r="F52" i="3"/>
  <c r="D53" i="3"/>
  <c r="F53" i="3"/>
  <c r="D54" i="3"/>
  <c r="F54" i="3"/>
  <c r="D55" i="3"/>
  <c r="F55" i="3"/>
  <c r="D56" i="3"/>
  <c r="F56" i="3"/>
  <c r="D57" i="3"/>
  <c r="F57" i="3"/>
  <c r="D58" i="3"/>
  <c r="F58" i="3"/>
  <c r="D59" i="3"/>
  <c r="F59" i="3"/>
  <c r="D60" i="3"/>
  <c r="F60" i="3"/>
  <c r="D61" i="3"/>
  <c r="F61" i="3"/>
  <c r="D62" i="3"/>
  <c r="F62" i="3"/>
  <c r="H30" i="5"/>
  <c r="E51" i="3"/>
  <c r="E52" i="3"/>
  <c r="E53" i="3"/>
  <c r="E54" i="3"/>
  <c r="E55" i="3"/>
  <c r="E56" i="3"/>
  <c r="E57" i="3"/>
  <c r="E58" i="3"/>
  <c r="E59" i="3"/>
  <c r="E60" i="3"/>
  <c r="E61" i="3"/>
  <c r="E62" i="3"/>
  <c r="H31" i="5"/>
  <c r="H33" i="5"/>
  <c r="D63" i="3"/>
  <c r="F63" i="3"/>
  <c r="D64" i="3"/>
  <c r="F64" i="3"/>
  <c r="D65" i="3"/>
  <c r="F65" i="3"/>
  <c r="D66" i="3"/>
  <c r="F66" i="3"/>
  <c r="D67" i="3"/>
  <c r="F67" i="3"/>
  <c r="D68" i="3"/>
  <c r="F68" i="3"/>
  <c r="D69" i="3"/>
  <c r="F69" i="3"/>
  <c r="D70" i="3"/>
  <c r="F70" i="3"/>
  <c r="D71" i="3"/>
  <c r="F71" i="3"/>
  <c r="D72" i="3"/>
  <c r="F72" i="3"/>
  <c r="D73" i="3"/>
  <c r="F73" i="3"/>
  <c r="D74" i="3"/>
  <c r="F74" i="3"/>
  <c r="I30" i="5"/>
  <c r="E63" i="3"/>
  <c r="E64" i="3"/>
  <c r="E65" i="3"/>
  <c r="E66" i="3"/>
  <c r="E67" i="3"/>
  <c r="E68" i="3"/>
  <c r="E69" i="3"/>
  <c r="E70" i="3"/>
  <c r="E71" i="3"/>
  <c r="E72" i="3"/>
  <c r="E73" i="3"/>
  <c r="E74" i="3"/>
  <c r="I31" i="5"/>
  <c r="I33" i="5"/>
  <c r="D75" i="3"/>
  <c r="F75" i="3"/>
  <c r="D76" i="3"/>
  <c r="F76" i="3"/>
  <c r="D77" i="3"/>
  <c r="F77" i="3"/>
  <c r="D78" i="3"/>
  <c r="F78" i="3"/>
  <c r="D79" i="3"/>
  <c r="F79" i="3"/>
  <c r="D80" i="3"/>
  <c r="F80" i="3"/>
  <c r="D81" i="3"/>
  <c r="F81" i="3"/>
  <c r="D82" i="3"/>
  <c r="F82" i="3"/>
  <c r="D83" i="3"/>
  <c r="F83" i="3"/>
  <c r="D84" i="3"/>
  <c r="F84" i="3"/>
  <c r="D85" i="3"/>
  <c r="F85" i="3"/>
  <c r="D86" i="3"/>
  <c r="F86" i="3"/>
  <c r="J30" i="5"/>
  <c r="E75" i="3"/>
  <c r="E76" i="3"/>
  <c r="E77" i="3"/>
  <c r="E78" i="3"/>
  <c r="E79" i="3"/>
  <c r="E80" i="3"/>
  <c r="E81" i="3"/>
  <c r="E82" i="3"/>
  <c r="E83" i="3"/>
  <c r="E84" i="3"/>
  <c r="E85" i="3"/>
  <c r="E86" i="3"/>
  <c r="J31" i="5"/>
  <c r="J33" i="5"/>
  <c r="D34" i="5"/>
  <c r="D46" i="5"/>
  <c r="B7" i="2"/>
  <c r="B8" i="2"/>
  <c r="B1" i="2"/>
  <c r="F3" i="2"/>
  <c r="D13" i="5"/>
  <c r="D15" i="5"/>
  <c r="D16" i="5"/>
  <c r="E13" i="5"/>
  <c r="E16" i="5"/>
  <c r="F13" i="5"/>
  <c r="F16" i="5"/>
  <c r="G13" i="5"/>
  <c r="G16" i="5"/>
  <c r="H13" i="5"/>
  <c r="H16" i="5"/>
  <c r="I13" i="5"/>
  <c r="I16" i="5"/>
  <c r="J13" i="5"/>
  <c r="J16" i="5"/>
  <c r="K13" i="5"/>
  <c r="K16" i="5"/>
  <c r="L13" i="5"/>
  <c r="L16" i="5"/>
  <c r="M13" i="5"/>
  <c r="M16" i="5"/>
  <c r="N13" i="5"/>
  <c r="O13" i="5"/>
  <c r="O16" i="5"/>
  <c r="N16" i="5"/>
  <c r="D17" i="5"/>
  <c r="D45" i="5"/>
  <c r="D47" i="5"/>
  <c r="D39" i="5"/>
  <c r="D43" i="5"/>
  <c r="B7" i="4"/>
  <c r="B8" i="4"/>
  <c r="B1" i="4"/>
  <c r="F3" i="4"/>
  <c r="D21" i="5"/>
  <c r="D23" i="5"/>
  <c r="D24" i="5"/>
  <c r="E21" i="5"/>
  <c r="E24" i="5"/>
  <c r="F21" i="5"/>
  <c r="F24" i="5"/>
  <c r="G21" i="5"/>
  <c r="G24" i="5"/>
  <c r="H21" i="5"/>
  <c r="H24" i="5"/>
  <c r="I21" i="5"/>
  <c r="I24" i="5"/>
  <c r="J21" i="5"/>
  <c r="J24" i="5"/>
  <c r="K21" i="5"/>
  <c r="K24" i="5"/>
  <c r="L21" i="5"/>
  <c r="L24" i="5"/>
  <c r="M21" i="5"/>
  <c r="M24" i="5"/>
  <c r="N21" i="5"/>
  <c r="O21" i="5"/>
  <c r="O24" i="5"/>
  <c r="N24" i="5"/>
  <c r="D25" i="5"/>
  <c r="P24" i="5"/>
  <c r="P23" i="5"/>
  <c r="P21" i="5"/>
  <c r="D5" i="5"/>
  <c r="D6" i="5"/>
  <c r="D7" i="5"/>
  <c r="D8" i="5"/>
  <c r="E5" i="5"/>
  <c r="E6" i="5"/>
  <c r="E8" i="5"/>
  <c r="F5" i="5"/>
  <c r="F6" i="5"/>
  <c r="F8" i="5"/>
  <c r="G5" i="5"/>
  <c r="G6" i="5"/>
  <c r="G8" i="5"/>
  <c r="H5" i="5"/>
  <c r="H6" i="5"/>
  <c r="H8" i="5"/>
  <c r="I5" i="5"/>
  <c r="I6" i="5"/>
  <c r="I8" i="5"/>
  <c r="J5" i="5"/>
  <c r="J6" i="5"/>
  <c r="J8" i="5"/>
  <c r="K5" i="5"/>
  <c r="K6" i="5"/>
  <c r="K8" i="5"/>
  <c r="L5" i="5"/>
  <c r="L6" i="5"/>
  <c r="L8" i="5"/>
  <c r="M5" i="5"/>
  <c r="M6" i="5"/>
  <c r="M8" i="5"/>
  <c r="N5" i="5"/>
  <c r="N6" i="5"/>
  <c r="N8" i="5"/>
  <c r="O5" i="5"/>
  <c r="O6" i="5"/>
  <c r="O8" i="5"/>
  <c r="D9" i="5"/>
  <c r="P7" i="5"/>
  <c r="P8" i="5"/>
  <c r="P6" i="5"/>
  <c r="P5" i="5"/>
  <c r="P16" i="5"/>
  <c r="P15" i="5"/>
  <c r="P13" i="5"/>
  <c r="F4" i="2"/>
  <c r="E4" i="2"/>
  <c r="H4" i="2"/>
  <c r="F5" i="2"/>
  <c r="E5" i="2"/>
  <c r="H5" i="2"/>
  <c r="F6" i="2"/>
  <c r="E6" i="2"/>
  <c r="H6" i="2"/>
  <c r="F7" i="2"/>
  <c r="E7" i="2"/>
  <c r="H7" i="2"/>
  <c r="F8" i="2"/>
  <c r="E8" i="2"/>
  <c r="H8" i="2"/>
  <c r="F9" i="2"/>
  <c r="E9" i="2"/>
  <c r="H9" i="2"/>
  <c r="F10" i="2"/>
  <c r="E10" i="2"/>
  <c r="H10" i="2"/>
  <c r="F11" i="2"/>
  <c r="E11" i="2"/>
  <c r="H11" i="2"/>
  <c r="F12" i="2"/>
  <c r="E12" i="2"/>
  <c r="H12" i="2"/>
  <c r="F13" i="2"/>
  <c r="E13" i="2"/>
  <c r="H13" i="2"/>
  <c r="F14" i="2"/>
  <c r="E14" i="2"/>
  <c r="H14" i="2"/>
  <c r="E3" i="2"/>
  <c r="H3" i="2"/>
  <c r="H27" i="2"/>
  <c r="F27" i="2"/>
  <c r="E27" i="2"/>
  <c r="G14" i="2"/>
  <c r="G13" i="2"/>
  <c r="G12" i="2"/>
  <c r="G11" i="2"/>
  <c r="G10" i="2"/>
  <c r="G9" i="2"/>
  <c r="G8" i="2"/>
  <c r="G7" i="2"/>
  <c r="G6" i="2"/>
  <c r="G5" i="2"/>
  <c r="B5" i="2"/>
  <c r="G4" i="2"/>
  <c r="G3" i="2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F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B5" i="3"/>
  <c r="G4" i="3"/>
  <c r="G3" i="3"/>
  <c r="C15" i="1"/>
  <c r="C16" i="1"/>
  <c r="C30" i="1"/>
  <c r="C31" i="1"/>
  <c r="C32" i="1"/>
  <c r="C19" i="1"/>
  <c r="C20" i="1"/>
  <c r="C21" i="1"/>
  <c r="C22" i="1"/>
  <c r="F4" i="4"/>
  <c r="F5" i="4"/>
  <c r="F6" i="4"/>
  <c r="F7" i="4"/>
  <c r="F8" i="4"/>
  <c r="F9" i="4"/>
  <c r="F10" i="4"/>
  <c r="F11" i="4"/>
  <c r="F12" i="4"/>
  <c r="F13" i="4"/>
  <c r="F14" i="4"/>
  <c r="F27" i="4"/>
  <c r="F28" i="4"/>
  <c r="E3" i="4"/>
  <c r="H3" i="4"/>
  <c r="E4" i="4"/>
  <c r="H4" i="4"/>
  <c r="E5" i="4"/>
  <c r="H5" i="4"/>
  <c r="E6" i="4"/>
  <c r="H6" i="4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E14" i="4"/>
  <c r="H14" i="4"/>
  <c r="H27" i="4"/>
  <c r="E27" i="4"/>
  <c r="G14" i="4"/>
  <c r="G13" i="4"/>
  <c r="G12" i="4"/>
  <c r="G11" i="4"/>
  <c r="G10" i="4"/>
  <c r="G9" i="4"/>
  <c r="G8" i="4"/>
  <c r="G7" i="4"/>
  <c r="G6" i="4"/>
  <c r="G5" i="4"/>
  <c r="B5" i="4"/>
  <c r="G4" i="4"/>
  <c r="G3" i="4"/>
</calcChain>
</file>

<file path=xl/comments1.xml><?xml version="1.0" encoding="utf-8"?>
<comments xmlns="http://schemas.openxmlformats.org/spreadsheetml/2006/main">
  <authors>
    <author>Luis Manuel Rivera Garcia</author>
  </authors>
  <commentList>
    <comment ref="C9" authorId="0" shapeId="0">
      <text>
        <r>
          <rPr>
            <sz val="9"/>
            <color indexed="81"/>
            <rFont val="Verdana"/>
          </rPr>
          <t xml:space="preserve">DIVIDIR LA TASA ENTRE 12 MESES
</t>
        </r>
      </text>
    </comment>
    <comment ref="C17" authorId="0" shapeId="0">
      <text>
        <r>
          <rPr>
            <sz val="9"/>
            <color indexed="81"/>
            <rFont val="Verdana"/>
          </rPr>
          <t xml:space="preserve">DIVIDIR LA TASA ENTRE 12 MESES
</t>
        </r>
      </text>
    </comment>
    <comment ref="C25" authorId="0" shapeId="0">
      <text>
        <r>
          <rPr>
            <sz val="9"/>
            <color indexed="81"/>
            <rFont val="Verdana"/>
          </rPr>
          <t xml:space="preserve">DIVIDIR LA TASA ENTRE 12 MESES
</t>
        </r>
      </text>
    </comment>
    <comment ref="C34" authorId="0" shapeId="0">
      <text>
        <r>
          <rPr>
            <sz val="9"/>
            <color indexed="81"/>
            <rFont val="Verdana"/>
          </rPr>
          <t xml:space="preserve">DIVIDIR LA TASA ENTRE 12 MESES
</t>
        </r>
      </text>
    </comment>
  </commentList>
</comments>
</file>

<file path=xl/sharedStrings.xml><?xml version="1.0" encoding="utf-8"?>
<sst xmlns="http://schemas.openxmlformats.org/spreadsheetml/2006/main" count="107" uniqueCount="57">
  <si>
    <t>NORMAL 84</t>
    <phoneticPr fontId="2" type="noConversion"/>
  </si>
  <si>
    <t>AÑOS</t>
    <phoneticPr fontId="2" type="noConversion"/>
  </si>
  <si>
    <t>Si invierto ahora en cuanto tiempo logro alcanzar el flujo en vez de espera a 7 años a recuperar $ 57,586.39</t>
    <phoneticPr fontId="2" type="noConversion"/>
  </si>
  <si>
    <t>Capital Actual</t>
    <phoneticPr fontId="2" type="noConversion"/>
  </si>
  <si>
    <t>Tasa 4%</t>
    <phoneticPr fontId="2" type="noConversion"/>
  </si>
  <si>
    <t>Años</t>
    <phoneticPr fontId="2" type="noConversion"/>
  </si>
  <si>
    <t>Capital Final</t>
    <phoneticPr fontId="2" type="noConversion"/>
  </si>
  <si>
    <t>Capital Inicial</t>
    <phoneticPr fontId="2" type="noConversion"/>
  </si>
  <si>
    <t>Tiempo</t>
    <phoneticPr fontId="2" type="noConversion"/>
  </si>
  <si>
    <t>Tasa %</t>
    <phoneticPr fontId="2" type="noConversion"/>
  </si>
  <si>
    <t>Plazo</t>
  </si>
  <si>
    <t>Comisión adicional</t>
  </si>
  <si>
    <t>3 meses</t>
  </si>
  <si>
    <t>6 meses</t>
  </si>
  <si>
    <t>9 meses</t>
  </si>
  <si>
    <t>12 meses</t>
  </si>
  <si>
    <t>Una Membresía que se cobra a 12 meses sin intereses.</t>
    <phoneticPr fontId="2" type="noConversion"/>
  </si>
  <si>
    <t>Monto</t>
    <phoneticPr fontId="2" type="noConversion"/>
  </si>
  <si>
    <t>Enganche</t>
    <phoneticPr fontId="2" type="noConversion"/>
  </si>
  <si>
    <t>Neto a Financiar</t>
    <phoneticPr fontId="2" type="noConversion"/>
  </si>
  <si>
    <t>Opción 1</t>
    <phoneticPr fontId="2" type="noConversion"/>
  </si>
  <si>
    <t>Financiar el enganche</t>
    <phoneticPr fontId="2" type="noConversion"/>
  </si>
  <si>
    <t>Comisión 12 meses</t>
    <phoneticPr fontId="2" type="noConversion"/>
  </si>
  <si>
    <t>Monto de la comisión</t>
    <phoneticPr fontId="2" type="noConversion"/>
  </si>
  <si>
    <t>Neto a Recibir</t>
    <phoneticPr fontId="2" type="noConversion"/>
  </si>
  <si>
    <t>Operación de cierre inicial</t>
    <phoneticPr fontId="2" type="noConversion"/>
  </si>
  <si>
    <t>Opción 2</t>
    <phoneticPr fontId="2" type="noConversion"/>
  </si>
  <si>
    <t>Si queremos otorgar meses sin intereses, estaremos dejando</t>
    <phoneticPr fontId="2" type="noConversion"/>
  </si>
  <si>
    <t>la ganancia de nuestra venta al Banco, pero obtenedremos</t>
    <phoneticPr fontId="2" type="noConversion"/>
  </si>
  <si>
    <t>flujo de efectivo en el presente.</t>
    <phoneticPr fontId="2" type="noConversion"/>
  </si>
  <si>
    <t>Nota: Vamos a suponer que el cliente paga el enganche y por el financiamiento</t>
    <phoneticPr fontId="2" type="noConversion"/>
  </si>
  <si>
    <t>le ofrecemos la opción de meses sin intereses</t>
    <phoneticPr fontId="2" type="noConversion"/>
  </si>
  <si>
    <t>Monto a financiar</t>
    <phoneticPr fontId="2" type="noConversion"/>
  </si>
  <si>
    <t>Neto a recibir</t>
    <phoneticPr fontId="2" type="noConversion"/>
  </si>
  <si>
    <t>Monto del crédito:</t>
  </si>
  <si>
    <t># Pago</t>
  </si>
  <si>
    <t>Pago Interés</t>
  </si>
  <si>
    <t>Pago Capital</t>
  </si>
  <si>
    <t>Saldo</t>
  </si>
  <si>
    <t>CAP+ INTERES</t>
    <phoneticPr fontId="2" type="noConversion"/>
  </si>
  <si>
    <t>Tasa de interés (anual):</t>
  </si>
  <si>
    <t>Número de pagos (mensuales):</t>
  </si>
  <si>
    <t>Pago (mensual total):</t>
    <phoneticPr fontId="2" type="noConversion"/>
  </si>
  <si>
    <t>Importe total de la membresía</t>
    <phoneticPr fontId="2" type="noConversion"/>
  </si>
  <si>
    <t>Total interés</t>
    <phoneticPr fontId="2" type="noConversion"/>
  </si>
  <si>
    <t>Comisión</t>
    <phoneticPr fontId="2" type="noConversion"/>
  </si>
  <si>
    <t>1.- Siempre y cuando esté al corriente de su pago mensual.</t>
    <phoneticPr fontId="2" type="noConversion"/>
  </si>
  <si>
    <t>2.- Si se retrasa en un pago, pierde el beneficio y se aplica la tasa de interés normal (11%)</t>
    <phoneticPr fontId="2" type="noConversion"/>
  </si>
  <si>
    <t>Opción Normal</t>
    <phoneticPr fontId="2" type="noConversion"/>
  </si>
  <si>
    <t>TOTAL</t>
    <phoneticPr fontId="2" type="noConversion"/>
  </si>
  <si>
    <t>CAPITAL</t>
    <phoneticPr fontId="2" type="noConversion"/>
  </si>
  <si>
    <t>INTERES</t>
    <phoneticPr fontId="2" type="noConversion"/>
  </si>
  <si>
    <t>VNA 4% ANUAL</t>
    <phoneticPr fontId="2" type="noConversion"/>
  </si>
  <si>
    <t>MESES</t>
    <phoneticPr fontId="2" type="noConversion"/>
  </si>
  <si>
    <t>OPCIÓN PROMOCION</t>
    <phoneticPr fontId="2" type="noConversion"/>
  </si>
  <si>
    <t>ENGANCHE</t>
    <phoneticPr fontId="2" type="noConversion"/>
  </si>
  <si>
    <t>ANUALIZADA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</si>
</sst>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[$$-80A]#,##0.00_ ;[Red]\-[$$-80A]#,##0.00\ "/>
    <numFmt numFmtId="167" formatCode="[$$-80A]#,##0.00"/>
  </numFmts>
  <fonts count="5" x14ac:knownFonts="1">
    <font>
      <sz val="10"/>
      <name val="Verdana"/>
    </font>
    <font>
      <b/>
      <i/>
      <sz val="10"/>
      <name val="Verdana"/>
    </font>
    <font>
      <sz val="8"/>
      <name val="Verdana"/>
    </font>
    <font>
      <b/>
      <sz val="11"/>
      <color indexed="9"/>
      <name val="Calibri"/>
      <family val="2"/>
    </font>
    <font>
      <sz val="9"/>
      <color indexed="81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0" fontId="0" fillId="0" borderId="0" xfId="0" applyNumberForma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10" fontId="1" fillId="2" borderId="4" xfId="0" applyNumberFormat="1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10" fontId="1" fillId="2" borderId="2" xfId="0" applyNumberFormat="1" applyFont="1" applyFill="1" applyBorder="1"/>
    <xf numFmtId="4" fontId="0" fillId="0" borderId="0" xfId="0" applyNumberFormat="1"/>
    <xf numFmtId="9" fontId="0" fillId="0" borderId="0" xfId="0" applyNumberFormat="1"/>
    <xf numFmtId="4" fontId="0" fillId="0" borderId="0" xfId="0" applyNumberFormat="1"/>
    <xf numFmtId="0" fontId="0" fillId="3" borderId="7" xfId="0" applyFont="1" applyFill="1" applyBorder="1" applyAlignment="1">
      <alignment horizontal="right"/>
    </xf>
    <xf numFmtId="165" fontId="0" fillId="3" borderId="8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9" fontId="0" fillId="0" borderId="8" xfId="0" applyNumberFormat="1" applyFont="1" applyBorder="1"/>
    <xf numFmtId="0" fontId="0" fillId="5" borderId="9" xfId="0" applyFont="1" applyFill="1" applyBorder="1"/>
    <xf numFmtId="165" fontId="0" fillId="5" borderId="10" xfId="0" applyNumberFormat="1" applyFont="1" applyFill="1" applyBorder="1"/>
    <xf numFmtId="4" fontId="0" fillId="0" borderId="12" xfId="0" applyNumberFormat="1" applyBorder="1"/>
    <xf numFmtId="0" fontId="0" fillId="3" borderId="8" xfId="0" applyFont="1" applyFill="1" applyBorder="1"/>
    <xf numFmtId="0" fontId="0" fillId="0" borderId="9" xfId="0" applyFont="1" applyBorder="1"/>
    <xf numFmtId="165" fontId="0" fillId="0" borderId="10" xfId="0" applyNumberFormat="1" applyFont="1" applyBorder="1"/>
    <xf numFmtId="0" fontId="0" fillId="0" borderId="13" xfId="0" applyBorder="1" applyAlignment="1">
      <alignment horizontal="right"/>
    </xf>
    <xf numFmtId="8" fontId="0" fillId="0" borderId="14" xfId="0" applyNumberFormat="1" applyFont="1" applyBorder="1"/>
    <xf numFmtId="0" fontId="0" fillId="0" borderId="12" xfId="0" applyBorder="1"/>
    <xf numFmtId="4" fontId="0" fillId="0" borderId="15" xfId="0" applyNumberFormat="1" applyBorder="1"/>
    <xf numFmtId="165" fontId="0" fillId="0" borderId="12" xfId="0" applyNumberFormat="1" applyBorder="1"/>
    <xf numFmtId="0" fontId="0" fillId="3" borderId="7" xfId="0" applyFill="1" applyBorder="1" applyAlignment="1">
      <alignment horizontal="right"/>
    </xf>
    <xf numFmtId="165" fontId="0" fillId="0" borderId="0" xfId="0" applyNumberFormat="1" applyFont="1" applyBorder="1"/>
    <xf numFmtId="10" fontId="0" fillId="0" borderId="8" xfId="0" applyNumberFormat="1" applyFont="1" applyBorder="1"/>
    <xf numFmtId="2" fontId="0" fillId="0" borderId="0" xfId="0" applyNumberFormat="1"/>
    <xf numFmtId="4" fontId="0" fillId="0" borderId="0" xfId="0" applyNumberFormat="1"/>
    <xf numFmtId="4" fontId="0" fillId="0" borderId="0" xfId="0" applyNumberFormat="1"/>
    <xf numFmtId="164" fontId="0" fillId="0" borderId="0" xfId="0" applyNumberFormat="1"/>
    <xf numFmtId="166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6" borderId="0" xfId="0" applyFill="1"/>
    <xf numFmtId="166" fontId="0" fillId="0" borderId="0" xfId="0" applyNumberFormat="1"/>
    <xf numFmtId="167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3" zoomScale="150" workbookViewId="0">
      <selection activeCell="F31" sqref="F31"/>
    </sheetView>
  </sheetViews>
  <sheetFormatPr baseColWidth="10" defaultRowHeight="12.75" x14ac:dyDescent="0.2"/>
  <cols>
    <col min="1" max="1" width="24.875" customWidth="1"/>
    <col min="2" max="2" width="12.25" customWidth="1"/>
    <col min="3" max="3" width="3.375" customWidth="1"/>
    <col min="5" max="5" width="12.125" customWidth="1"/>
    <col min="6" max="6" width="12" customWidth="1"/>
    <col min="8" max="8" width="10.875" customWidth="1"/>
  </cols>
  <sheetData>
    <row r="1" spans="1:8" ht="15" x14ac:dyDescent="0.25">
      <c r="A1" s="12" t="s">
        <v>34</v>
      </c>
      <c r="B1" s="13">
        <f>B7-B8</f>
        <v>25000</v>
      </c>
      <c r="D1" s="14" t="s">
        <v>35</v>
      </c>
      <c r="E1" s="15" t="s">
        <v>36</v>
      </c>
      <c r="F1" s="15" t="s">
        <v>37</v>
      </c>
      <c r="G1" s="16" t="s">
        <v>38</v>
      </c>
      <c r="H1" s="17" t="s">
        <v>39</v>
      </c>
    </row>
    <row r="2" spans="1:8" ht="15" x14ac:dyDescent="0.25">
      <c r="A2" s="31" t="s">
        <v>45</v>
      </c>
      <c r="B2" s="13">
        <v>0</v>
      </c>
      <c r="D2" s="14"/>
      <c r="E2" s="15"/>
      <c r="F2" s="15"/>
      <c r="G2" s="15"/>
      <c r="H2" s="17"/>
    </row>
    <row r="3" spans="1:8" x14ac:dyDescent="0.2">
      <c r="A3" s="18" t="s">
        <v>40</v>
      </c>
      <c r="B3" s="19">
        <v>0</v>
      </c>
      <c r="D3" s="20">
        <v>1</v>
      </c>
      <c r="E3" s="21">
        <f>IPMT($B$3/12,D3,$B$4,-$B$1)</f>
        <v>0</v>
      </c>
      <c r="F3" s="21">
        <f>PPMT($B$3/12,D3,$B$4,-$B$1)</f>
        <v>2083.3333333333335</v>
      </c>
      <c r="G3" s="21">
        <f>$B$1-SUM($F$3:F3)</f>
        <v>22916.666666666668</v>
      </c>
      <c r="H3" s="22">
        <f t="shared" ref="H3:H14" si="0">E3+F3</f>
        <v>2083.3333333333335</v>
      </c>
    </row>
    <row r="4" spans="1:8" x14ac:dyDescent="0.2">
      <c r="A4" s="12" t="s">
        <v>41</v>
      </c>
      <c r="B4" s="23">
        <v>12</v>
      </c>
      <c r="D4" s="24">
        <v>2</v>
      </c>
      <c r="E4" s="25">
        <f t="shared" ref="E4:E14" si="1">IPMT($B$3/12,D4,$B$4,-$B$1)</f>
        <v>0</v>
      </c>
      <c r="F4" s="25">
        <f t="shared" ref="F4:F14" si="2">PPMT($B$3/12,D4,$B$4,-$B$1)</f>
        <v>2083.3333333333335</v>
      </c>
      <c r="G4" s="25">
        <f>$B$1-SUM($F$3:F4)</f>
        <v>20833.333333333332</v>
      </c>
      <c r="H4" s="22">
        <f t="shared" si="0"/>
        <v>2083.3333333333335</v>
      </c>
    </row>
    <row r="5" spans="1:8" x14ac:dyDescent="0.2">
      <c r="A5" s="26" t="s">
        <v>42</v>
      </c>
      <c r="B5" s="27">
        <f>PMT(B3/12,B4,-B1)</f>
        <v>2083.3333333333335</v>
      </c>
      <c r="D5" s="20">
        <v>3</v>
      </c>
      <c r="E5" s="21">
        <f t="shared" si="1"/>
        <v>0</v>
      </c>
      <c r="F5" s="21">
        <f t="shared" si="2"/>
        <v>2083.3333333333335</v>
      </c>
      <c r="G5" s="21">
        <f>$B$1-SUM($F$3:F5)</f>
        <v>18750</v>
      </c>
      <c r="H5" s="22">
        <f t="shared" si="0"/>
        <v>2083.3333333333335</v>
      </c>
    </row>
    <row r="6" spans="1:8" x14ac:dyDescent="0.2">
      <c r="D6" s="24">
        <v>4</v>
      </c>
      <c r="E6" s="25">
        <f t="shared" si="1"/>
        <v>0</v>
      </c>
      <c r="F6" s="25">
        <f t="shared" si="2"/>
        <v>2083.3333333333335</v>
      </c>
      <c r="G6" s="25">
        <f>$B$1-SUM($F$3:F6)</f>
        <v>16666.666666666664</v>
      </c>
      <c r="H6" s="22">
        <f t="shared" si="0"/>
        <v>2083.3333333333335</v>
      </c>
    </row>
    <row r="7" spans="1:8" x14ac:dyDescent="0.2">
      <c r="A7" s="28" t="s">
        <v>43</v>
      </c>
      <c r="B7" s="22">
        <f>premisas!C14</f>
        <v>50000</v>
      </c>
      <c r="D7" s="20">
        <v>5</v>
      </c>
      <c r="E7" s="21">
        <f t="shared" si="1"/>
        <v>0</v>
      </c>
      <c r="F7" s="21">
        <f t="shared" si="2"/>
        <v>2083.3333333333335</v>
      </c>
      <c r="G7" s="21">
        <f>$B$1-SUM($F$3:F7)</f>
        <v>14583.333333333332</v>
      </c>
      <c r="H7" s="22">
        <f t="shared" si="0"/>
        <v>2083.3333333333335</v>
      </c>
    </row>
    <row r="8" spans="1:8" x14ac:dyDescent="0.2">
      <c r="A8" s="28" t="s">
        <v>18</v>
      </c>
      <c r="B8" s="22">
        <f>B7*0.5</f>
        <v>25000</v>
      </c>
      <c r="D8" s="24">
        <v>6</v>
      </c>
      <c r="E8" s="25">
        <f t="shared" si="1"/>
        <v>0</v>
      </c>
      <c r="F8" s="25">
        <f t="shared" si="2"/>
        <v>2083.3333333333335</v>
      </c>
      <c r="G8" s="25">
        <f>$B$1-SUM($F$3:F8)</f>
        <v>12499.999999999998</v>
      </c>
      <c r="H8" s="22">
        <f t="shared" si="0"/>
        <v>2083.3333333333335</v>
      </c>
    </row>
    <row r="9" spans="1:8" x14ac:dyDescent="0.2">
      <c r="D9" s="20">
        <v>7</v>
      </c>
      <c r="E9" s="21">
        <f t="shared" si="1"/>
        <v>0</v>
      </c>
      <c r="F9" s="21">
        <f t="shared" si="2"/>
        <v>2083.3333333333335</v>
      </c>
      <c r="G9" s="21">
        <f>$B$1-SUM($F$3:F9)</f>
        <v>10416.666666666664</v>
      </c>
      <c r="H9" s="22">
        <f t="shared" si="0"/>
        <v>2083.3333333333335</v>
      </c>
    </row>
    <row r="10" spans="1:8" x14ac:dyDescent="0.2">
      <c r="D10" s="24">
        <v>8</v>
      </c>
      <c r="E10" s="25">
        <f t="shared" si="1"/>
        <v>0</v>
      </c>
      <c r="F10" s="25">
        <f t="shared" si="2"/>
        <v>2083.3333333333335</v>
      </c>
      <c r="G10" s="25">
        <f>$B$1-SUM($F$3:F10)</f>
        <v>8333.3333333333321</v>
      </c>
      <c r="H10" s="22">
        <f t="shared" si="0"/>
        <v>2083.3333333333335</v>
      </c>
    </row>
    <row r="11" spans="1:8" x14ac:dyDescent="0.2">
      <c r="D11" s="20">
        <v>9</v>
      </c>
      <c r="E11" s="21">
        <f t="shared" si="1"/>
        <v>0</v>
      </c>
      <c r="F11" s="21">
        <f t="shared" si="2"/>
        <v>2083.3333333333335</v>
      </c>
      <c r="G11" s="21">
        <f>$B$1-SUM($F$3:F11)</f>
        <v>6250</v>
      </c>
      <c r="H11" s="22">
        <f t="shared" si="0"/>
        <v>2083.3333333333335</v>
      </c>
    </row>
    <row r="12" spans="1:8" x14ac:dyDescent="0.2">
      <c r="D12" s="24">
        <v>10</v>
      </c>
      <c r="E12" s="25">
        <f t="shared" si="1"/>
        <v>0</v>
      </c>
      <c r="F12" s="25">
        <f t="shared" si="2"/>
        <v>2083.3333333333335</v>
      </c>
      <c r="G12" s="25">
        <f>$B$1-SUM($F$3:F12)</f>
        <v>4166.6666666666679</v>
      </c>
      <c r="H12" s="22">
        <f t="shared" si="0"/>
        <v>2083.3333333333335</v>
      </c>
    </row>
    <row r="13" spans="1:8" x14ac:dyDescent="0.2">
      <c r="D13" s="20">
        <v>11</v>
      </c>
      <c r="E13" s="21">
        <f t="shared" si="1"/>
        <v>0</v>
      </c>
      <c r="F13" s="21">
        <f t="shared" si="2"/>
        <v>2083.3333333333335</v>
      </c>
      <c r="G13" s="21">
        <f>$B$1-SUM($F$3:F13)</f>
        <v>2083.3333333333358</v>
      </c>
      <c r="H13" s="22">
        <f t="shared" si="0"/>
        <v>2083.3333333333335</v>
      </c>
    </row>
    <row r="14" spans="1:8" x14ac:dyDescent="0.2">
      <c r="D14" s="24">
        <v>12</v>
      </c>
      <c r="E14" s="25">
        <f t="shared" si="1"/>
        <v>0</v>
      </c>
      <c r="F14" s="25">
        <f t="shared" si="2"/>
        <v>2083.3333333333335</v>
      </c>
      <c r="G14" s="25">
        <f>$B$1-SUM($F$3:F14)</f>
        <v>0</v>
      </c>
      <c r="H14" s="22">
        <f t="shared" si="0"/>
        <v>2083.3333333333335</v>
      </c>
    </row>
    <row r="15" spans="1:8" hidden="1" x14ac:dyDescent="0.2">
      <c r="D15" s="20"/>
      <c r="E15" s="21"/>
      <c r="F15" s="21"/>
      <c r="G15" s="21"/>
      <c r="H15" s="22"/>
    </row>
    <row r="16" spans="1:8" hidden="1" x14ac:dyDescent="0.2">
      <c r="D16" s="24"/>
      <c r="E16" s="25"/>
      <c r="F16" s="25"/>
      <c r="G16" s="25"/>
      <c r="H16" s="22"/>
    </row>
    <row r="17" spans="1:8" hidden="1" x14ac:dyDescent="0.2">
      <c r="D17" s="20"/>
      <c r="E17" s="21"/>
      <c r="F17" s="21"/>
      <c r="G17" s="21"/>
      <c r="H17" s="22"/>
    </row>
    <row r="18" spans="1:8" hidden="1" x14ac:dyDescent="0.2">
      <c r="D18" s="24"/>
      <c r="E18" s="25"/>
      <c r="F18" s="25"/>
      <c r="G18" s="25"/>
      <c r="H18" s="22"/>
    </row>
    <row r="19" spans="1:8" hidden="1" x14ac:dyDescent="0.2">
      <c r="D19" s="20"/>
      <c r="E19" s="21"/>
      <c r="F19" s="21"/>
      <c r="G19" s="21"/>
      <c r="H19" s="22"/>
    </row>
    <row r="20" spans="1:8" hidden="1" x14ac:dyDescent="0.2">
      <c r="D20" s="24"/>
      <c r="E20" s="25"/>
      <c r="F20" s="25"/>
      <c r="G20" s="25"/>
      <c r="H20" s="22"/>
    </row>
    <row r="21" spans="1:8" hidden="1" x14ac:dyDescent="0.2">
      <c r="D21" s="20"/>
      <c r="E21" s="21"/>
      <c r="F21" s="21"/>
      <c r="G21" s="21"/>
      <c r="H21" s="22"/>
    </row>
    <row r="22" spans="1:8" hidden="1" x14ac:dyDescent="0.2">
      <c r="D22" s="24"/>
      <c r="E22" s="25"/>
      <c r="F22" s="25"/>
      <c r="G22" s="25"/>
      <c r="H22" s="22"/>
    </row>
    <row r="23" spans="1:8" hidden="1" x14ac:dyDescent="0.2">
      <c r="D23" s="20"/>
      <c r="E23" s="21"/>
      <c r="F23" s="21"/>
      <c r="G23" s="21"/>
      <c r="H23" s="22"/>
    </row>
    <row r="24" spans="1:8" hidden="1" x14ac:dyDescent="0.2">
      <c r="D24" s="24"/>
      <c r="E24" s="25"/>
      <c r="F24" s="25"/>
      <c r="G24" s="25"/>
      <c r="H24" s="22"/>
    </row>
    <row r="25" spans="1:8" hidden="1" x14ac:dyDescent="0.2">
      <c r="D25" s="20"/>
      <c r="E25" s="21"/>
      <c r="F25" s="21"/>
      <c r="G25" s="21"/>
      <c r="H25" s="22"/>
    </row>
    <row r="26" spans="1:8" hidden="1" x14ac:dyDescent="0.2">
      <c r="D26" s="24"/>
      <c r="E26" s="25"/>
      <c r="F26" s="25"/>
      <c r="G26" s="25"/>
      <c r="H26" s="29"/>
    </row>
    <row r="27" spans="1:8" x14ac:dyDescent="0.2">
      <c r="D27" s="28" t="s">
        <v>44</v>
      </c>
      <c r="E27" s="30">
        <f>SUM(E3:E14)</f>
        <v>0</v>
      </c>
      <c r="F27" s="30">
        <f>SUM(F3:F26)</f>
        <v>24999.999999999996</v>
      </c>
      <c r="G27" s="28"/>
      <c r="H27" s="22">
        <f>SUM(H3:H26)</f>
        <v>24999.999999999996</v>
      </c>
    </row>
    <row r="29" spans="1:8" x14ac:dyDescent="0.2">
      <c r="A29" t="s">
        <v>46</v>
      </c>
    </row>
    <row r="30" spans="1:8" x14ac:dyDescent="0.2">
      <c r="A30" t="s">
        <v>47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B71" zoomScale="150" workbookViewId="0">
      <selection activeCell="E87" sqref="E87"/>
    </sheetView>
  </sheetViews>
  <sheetFormatPr baseColWidth="10" defaultRowHeight="12.75" x14ac:dyDescent="0.2"/>
  <cols>
    <col min="1" max="1" width="24.875" customWidth="1"/>
    <col min="2" max="2" width="15.875" customWidth="1"/>
    <col min="3" max="3" width="3.375" customWidth="1"/>
    <col min="5" max="5" width="12.125" customWidth="1"/>
    <col min="6" max="6" width="12" customWidth="1"/>
    <col min="8" max="8" width="10.875" customWidth="1"/>
  </cols>
  <sheetData>
    <row r="1" spans="1:8" ht="15" x14ac:dyDescent="0.25">
      <c r="A1" s="12" t="s">
        <v>34</v>
      </c>
      <c r="B1" s="13">
        <f>B7-B8</f>
        <v>35000</v>
      </c>
      <c r="D1" s="14" t="s">
        <v>35</v>
      </c>
      <c r="E1" s="15" t="s">
        <v>36</v>
      </c>
      <c r="F1" s="15" t="s">
        <v>37</v>
      </c>
      <c r="G1" s="16" t="s">
        <v>38</v>
      </c>
      <c r="H1" s="17" t="s">
        <v>39</v>
      </c>
    </row>
    <row r="2" spans="1:8" ht="15" x14ac:dyDescent="0.25">
      <c r="A2" s="31" t="s">
        <v>45</v>
      </c>
      <c r="B2" s="13">
        <v>0</v>
      </c>
      <c r="D2" s="14"/>
      <c r="E2" s="15"/>
      <c r="F2" s="15"/>
      <c r="G2" s="15"/>
      <c r="H2" s="17"/>
    </row>
    <row r="3" spans="1:8" x14ac:dyDescent="0.2">
      <c r="A3" s="18" t="s">
        <v>40</v>
      </c>
      <c r="B3" s="19">
        <v>0.11</v>
      </c>
      <c r="D3" s="20">
        <v>1</v>
      </c>
      <c r="E3" s="21">
        <f>IPMT($B$3/12,D3,$B$4,-$B$1)</f>
        <v>320.83333333333331</v>
      </c>
      <c r="F3" s="21">
        <f>PPMT($B$3/12,D3,$B$4,-$B$1)</f>
        <v>278.4519418881232</v>
      </c>
      <c r="G3" s="21">
        <f>$B$1-SUM($F$3:F3)</f>
        <v>34721.548058111875</v>
      </c>
      <c r="H3" s="22">
        <f t="shared" ref="H3:H14" si="0">E3+F3</f>
        <v>599.28527522145646</v>
      </c>
    </row>
    <row r="4" spans="1:8" x14ac:dyDescent="0.2">
      <c r="A4" s="12" t="s">
        <v>41</v>
      </c>
      <c r="B4" s="23">
        <v>84</v>
      </c>
      <c r="D4" s="24">
        <v>2</v>
      </c>
      <c r="E4" s="25">
        <f t="shared" ref="E4:E14" si="1">IPMT($B$3/12,D4,$B$4,-$B$1)</f>
        <v>318.28085719935888</v>
      </c>
      <c r="F4" s="25">
        <f t="shared" ref="F4:F14" si="2">PPMT($B$3/12,D4,$B$4,-$B$1)</f>
        <v>281.00441802209764</v>
      </c>
      <c r="G4" s="25">
        <f>$B$1-SUM($F$3:F4)</f>
        <v>34440.543640089782</v>
      </c>
      <c r="H4" s="22">
        <f t="shared" si="0"/>
        <v>599.28527522145646</v>
      </c>
    </row>
    <row r="5" spans="1:8" x14ac:dyDescent="0.2">
      <c r="A5" s="26" t="s">
        <v>42</v>
      </c>
      <c r="B5" s="27">
        <f>PMT(B3/12,B4,-B1)</f>
        <v>599.28527522145657</v>
      </c>
      <c r="D5" s="20">
        <v>3</v>
      </c>
      <c r="E5" s="21">
        <f t="shared" si="1"/>
        <v>315.70498336748966</v>
      </c>
      <c r="F5" s="21">
        <f t="shared" si="2"/>
        <v>283.58029185396691</v>
      </c>
      <c r="G5" s="21">
        <f>$B$1-SUM($F$3:F5)</f>
        <v>34156.963348235811</v>
      </c>
      <c r="H5" s="22">
        <f t="shared" si="0"/>
        <v>599.28527522145657</v>
      </c>
    </row>
    <row r="6" spans="1:8" x14ac:dyDescent="0.2">
      <c r="D6" s="24">
        <v>4</v>
      </c>
      <c r="E6" s="25">
        <f t="shared" si="1"/>
        <v>313.10549735882819</v>
      </c>
      <c r="F6" s="25">
        <f t="shared" si="2"/>
        <v>286.17977786262827</v>
      </c>
      <c r="G6" s="25">
        <f>$B$1-SUM($F$3:F6)</f>
        <v>33870.783570373183</v>
      </c>
      <c r="H6" s="22">
        <f t="shared" si="0"/>
        <v>599.28527522145646</v>
      </c>
    </row>
    <row r="7" spans="1:8" x14ac:dyDescent="0.2">
      <c r="A7" s="28" t="s">
        <v>43</v>
      </c>
      <c r="B7" s="22">
        <f>premisas!C14</f>
        <v>50000</v>
      </c>
      <c r="D7" s="20">
        <v>5</v>
      </c>
      <c r="E7" s="21">
        <f t="shared" si="1"/>
        <v>310.48218272842087</v>
      </c>
      <c r="F7" s="21">
        <f t="shared" si="2"/>
        <v>288.80309249303565</v>
      </c>
      <c r="G7" s="21">
        <f>$B$1-SUM($F$3:F7)</f>
        <v>33581.980477880148</v>
      </c>
      <c r="H7" s="22">
        <f t="shared" si="0"/>
        <v>599.28527522145646</v>
      </c>
    </row>
    <row r="8" spans="1:8" x14ac:dyDescent="0.2">
      <c r="A8" s="28" t="s">
        <v>18</v>
      </c>
      <c r="B8" s="22">
        <f>B7*0.3</f>
        <v>15000</v>
      </c>
      <c r="D8" s="24">
        <v>6</v>
      </c>
      <c r="E8" s="25">
        <f t="shared" si="1"/>
        <v>307.8348210472347</v>
      </c>
      <c r="F8" s="25">
        <f t="shared" si="2"/>
        <v>291.45045417422182</v>
      </c>
      <c r="G8" s="25">
        <f>$B$1-SUM($F$3:F8)</f>
        <v>33290.530023705927</v>
      </c>
      <c r="H8" s="22">
        <f t="shared" si="0"/>
        <v>599.28527522145646</v>
      </c>
    </row>
    <row r="9" spans="1:8" x14ac:dyDescent="0.2">
      <c r="D9" s="20">
        <v>7</v>
      </c>
      <c r="E9" s="21">
        <f t="shared" si="1"/>
        <v>305.16319188397108</v>
      </c>
      <c r="F9" s="21">
        <f t="shared" si="2"/>
        <v>294.12208333748555</v>
      </c>
      <c r="G9" s="21">
        <f>$B$1-SUM($F$3:F9)</f>
        <v>32996.407940368445</v>
      </c>
      <c r="H9" s="22">
        <f t="shared" si="0"/>
        <v>599.28527522145669</v>
      </c>
    </row>
    <row r="10" spans="1:8" x14ac:dyDescent="0.2">
      <c r="D10" s="24">
        <v>8</v>
      </c>
      <c r="E10" s="25">
        <f t="shared" si="1"/>
        <v>302.46707278671073</v>
      </c>
      <c r="F10" s="25">
        <f t="shared" si="2"/>
        <v>296.81820243474584</v>
      </c>
      <c r="G10" s="25">
        <f>$B$1-SUM($F$3:F10)</f>
        <v>32699.589737933697</v>
      </c>
      <c r="H10" s="22">
        <f t="shared" si="0"/>
        <v>599.28527522145657</v>
      </c>
    </row>
    <row r="11" spans="1:8" x14ac:dyDescent="0.2">
      <c r="D11" s="20">
        <v>9</v>
      </c>
      <c r="E11" s="21">
        <f t="shared" si="1"/>
        <v>299.74623926439216</v>
      </c>
      <c r="F11" s="21">
        <f t="shared" si="2"/>
        <v>299.5390359570643</v>
      </c>
      <c r="G11" s="21">
        <f>$B$1-SUM($F$3:F11)</f>
        <v>32400.05070197663</v>
      </c>
      <c r="H11" s="22">
        <f t="shared" si="0"/>
        <v>599.28527522145646</v>
      </c>
    </row>
    <row r="12" spans="1:8" x14ac:dyDescent="0.2">
      <c r="D12" s="24">
        <v>10</v>
      </c>
      <c r="E12" s="25">
        <f t="shared" si="1"/>
        <v>297.00046476811912</v>
      </c>
      <c r="F12" s="25">
        <f t="shared" si="2"/>
        <v>302.2848104533374</v>
      </c>
      <c r="G12" s="25">
        <f>$B$1-SUM($F$3:F12)</f>
        <v>32097.765891523293</v>
      </c>
      <c r="H12" s="22">
        <f t="shared" si="0"/>
        <v>599.28527522145646</v>
      </c>
    </row>
    <row r="13" spans="1:8" x14ac:dyDescent="0.2">
      <c r="D13" s="20">
        <v>11</v>
      </c>
      <c r="E13" s="21">
        <f t="shared" si="1"/>
        <v>294.22952067229681</v>
      </c>
      <c r="F13" s="21">
        <f t="shared" si="2"/>
        <v>305.0557545491597</v>
      </c>
      <c r="G13" s="21">
        <f>$B$1-SUM($F$3:F13)</f>
        <v>31792.710136974136</v>
      </c>
      <c r="H13" s="22">
        <f t="shared" si="0"/>
        <v>599.28527522145646</v>
      </c>
    </row>
    <row r="14" spans="1:8" x14ac:dyDescent="0.2">
      <c r="D14" s="24">
        <v>12</v>
      </c>
      <c r="E14" s="25">
        <f t="shared" si="1"/>
        <v>291.43317625559621</v>
      </c>
      <c r="F14" s="25">
        <f t="shared" si="2"/>
        <v>307.85209896586031</v>
      </c>
      <c r="G14" s="25">
        <f>$B$1-SUM($F$3:F14)</f>
        <v>31484.858038008275</v>
      </c>
      <c r="H14" s="22">
        <f t="shared" si="0"/>
        <v>599.28527522145646</v>
      </c>
    </row>
    <row r="15" spans="1:8" x14ac:dyDescent="0.2">
      <c r="D15" s="20">
        <f t="shared" ref="D15:D26" si="3">D14+1</f>
        <v>13</v>
      </c>
      <c r="E15" s="21">
        <f t="shared" ref="E15:E78" si="4">IPMT($B$3/12,D15,$B$4,-$B$1)</f>
        <v>288.61119868174251</v>
      </c>
      <c r="F15" s="21">
        <f t="shared" ref="F15:F78" si="5">PPMT($B$3/12,D15,$B$4,-$B$1)</f>
        <v>310.67407653971395</v>
      </c>
      <c r="G15" s="21">
        <f>$B$1-SUM($F$3:F15)</f>
        <v>31174.18396146856</v>
      </c>
      <c r="H15" s="22">
        <f t="shared" ref="H15:H78" si="6">E15+F15</f>
        <v>599.28527522145646</v>
      </c>
    </row>
    <row r="16" spans="1:8" x14ac:dyDescent="0.2">
      <c r="D16" s="24">
        <f t="shared" si="3"/>
        <v>14</v>
      </c>
      <c r="E16" s="25">
        <f t="shared" si="4"/>
        <v>285.76335298012845</v>
      </c>
      <c r="F16" s="25">
        <f t="shared" si="5"/>
        <v>313.52192224132813</v>
      </c>
      <c r="G16" s="25">
        <f>$B$1-SUM($F$3:F16)</f>
        <v>30860.662039227231</v>
      </c>
      <c r="H16" s="22">
        <f t="shared" si="6"/>
        <v>599.28527522145657</v>
      </c>
    </row>
    <row r="17" spans="4:8" x14ac:dyDescent="0.2">
      <c r="D17" s="20">
        <f t="shared" si="3"/>
        <v>15</v>
      </c>
      <c r="E17" s="21">
        <f t="shared" si="4"/>
        <v>282.88940202624963</v>
      </c>
      <c r="F17" s="21">
        <f t="shared" si="5"/>
        <v>316.39587319520689</v>
      </c>
      <c r="G17" s="21">
        <f>$B$1-SUM($F$3:F17)</f>
        <v>30544.266166032023</v>
      </c>
      <c r="H17" s="22">
        <f t="shared" si="6"/>
        <v>599.28527522145646</v>
      </c>
    </row>
    <row r="18" spans="4:8" x14ac:dyDescent="0.2">
      <c r="D18" s="24">
        <f t="shared" si="3"/>
        <v>16</v>
      </c>
      <c r="E18" s="25">
        <f t="shared" si="4"/>
        <v>279.9891065219602</v>
      </c>
      <c r="F18" s="25">
        <f t="shared" si="5"/>
        <v>319.29616869949632</v>
      </c>
      <c r="G18" s="25">
        <f>$B$1-SUM($F$3:F18)</f>
        <v>30224.969997332526</v>
      </c>
      <c r="H18" s="22">
        <f t="shared" si="6"/>
        <v>599.28527522145646</v>
      </c>
    </row>
    <row r="19" spans="4:8" x14ac:dyDescent="0.2">
      <c r="D19" s="20">
        <f t="shared" si="3"/>
        <v>17</v>
      </c>
      <c r="E19" s="21">
        <f t="shared" si="4"/>
        <v>277.06222497554813</v>
      </c>
      <c r="F19" s="21">
        <f t="shared" si="5"/>
        <v>322.22305024590838</v>
      </c>
      <c r="G19" s="21">
        <f>$B$1-SUM($F$3:F19)</f>
        <v>29902.74694708662</v>
      </c>
      <c r="H19" s="22">
        <f t="shared" si="6"/>
        <v>599.28527522145646</v>
      </c>
    </row>
    <row r="20" spans="4:8" x14ac:dyDescent="0.2">
      <c r="D20" s="24">
        <f t="shared" si="3"/>
        <v>18</v>
      </c>
      <c r="E20" s="25">
        <f t="shared" si="4"/>
        <v>274.10851368162736</v>
      </c>
      <c r="F20" s="25">
        <f t="shared" si="5"/>
        <v>325.17676153982916</v>
      </c>
      <c r="G20" s="25">
        <f>$B$1-SUM($F$3:F20)</f>
        <v>29577.570185546789</v>
      </c>
      <c r="H20" s="22">
        <f t="shared" si="6"/>
        <v>599.28527522145646</v>
      </c>
    </row>
    <row r="21" spans="4:8" x14ac:dyDescent="0.2">
      <c r="D21" s="20">
        <f t="shared" si="3"/>
        <v>19</v>
      </c>
      <c r="E21" s="21">
        <f t="shared" si="4"/>
        <v>271.12772670084553</v>
      </c>
      <c r="F21" s="21">
        <f t="shared" si="5"/>
        <v>328.15754852061093</v>
      </c>
      <c r="G21" s="21">
        <f>$B$1-SUM($F$3:F21)</f>
        <v>29249.41263702618</v>
      </c>
      <c r="H21" s="22">
        <f t="shared" si="6"/>
        <v>599.28527522145646</v>
      </c>
    </row>
    <row r="22" spans="4:8" x14ac:dyDescent="0.2">
      <c r="D22" s="24">
        <f t="shared" si="3"/>
        <v>20</v>
      </c>
      <c r="E22" s="25">
        <f t="shared" si="4"/>
        <v>268.11961583940666</v>
      </c>
      <c r="F22" s="25">
        <f t="shared" si="5"/>
        <v>331.16565938204985</v>
      </c>
      <c r="G22" s="25">
        <f>$B$1-SUM($F$3:F22)</f>
        <v>28918.246977644128</v>
      </c>
      <c r="H22" s="22">
        <f t="shared" si="6"/>
        <v>599.28527522145646</v>
      </c>
    </row>
    <row r="23" spans="4:8" x14ac:dyDescent="0.2">
      <c r="D23" s="20">
        <f t="shared" si="3"/>
        <v>21</v>
      </c>
      <c r="E23" s="21">
        <f t="shared" si="4"/>
        <v>265.08393062840452</v>
      </c>
      <c r="F23" s="21">
        <f t="shared" si="5"/>
        <v>334.201344593052</v>
      </c>
      <c r="G23" s="21">
        <f>$B$1-SUM($F$3:F23)</f>
        <v>28584.045633051079</v>
      </c>
      <c r="H23" s="22">
        <f t="shared" si="6"/>
        <v>599.28527522145646</v>
      </c>
    </row>
    <row r="24" spans="4:8" x14ac:dyDescent="0.2">
      <c r="D24" s="24">
        <f t="shared" si="3"/>
        <v>22</v>
      </c>
      <c r="E24" s="25">
        <f t="shared" si="4"/>
        <v>262.02041830296821</v>
      </c>
      <c r="F24" s="25">
        <f t="shared" si="5"/>
        <v>337.26485691848831</v>
      </c>
      <c r="G24" s="25">
        <f>$B$1-SUM($F$3:F24)</f>
        <v>28246.780776132589</v>
      </c>
      <c r="H24" s="22">
        <f t="shared" si="6"/>
        <v>599.28527522145646</v>
      </c>
    </row>
    <row r="25" spans="4:8" x14ac:dyDescent="0.2">
      <c r="D25" s="20">
        <f t="shared" si="3"/>
        <v>23</v>
      </c>
      <c r="E25" s="21">
        <f t="shared" si="4"/>
        <v>258.92882378121539</v>
      </c>
      <c r="F25" s="21">
        <f t="shared" si="5"/>
        <v>340.35645144024113</v>
      </c>
      <c r="G25" s="21">
        <f>$B$1-SUM($F$3:F25)</f>
        <v>27906.424324692347</v>
      </c>
      <c r="H25" s="22">
        <f t="shared" si="6"/>
        <v>599.28527522145646</v>
      </c>
    </row>
    <row r="26" spans="4:8" x14ac:dyDescent="0.2">
      <c r="D26" s="24">
        <f t="shared" si="3"/>
        <v>24</v>
      </c>
      <c r="E26" s="25">
        <f t="shared" si="4"/>
        <v>255.8088896430132</v>
      </c>
      <c r="F26" s="25">
        <f t="shared" si="5"/>
        <v>343.4763855784434</v>
      </c>
      <c r="G26" s="25">
        <f>$B$1-SUM($F$3:F26)</f>
        <v>27562.947939113903</v>
      </c>
      <c r="H26" s="29">
        <f t="shared" si="6"/>
        <v>599.28527522145657</v>
      </c>
    </row>
    <row r="27" spans="4:8" x14ac:dyDescent="0.2">
      <c r="D27" s="24">
        <f t="shared" ref="D27:D86" si="7">D26+1</f>
        <v>25</v>
      </c>
      <c r="E27" s="32">
        <f t="shared" si="4"/>
        <v>252.66035610854414</v>
      </c>
      <c r="F27" s="32">
        <f t="shared" si="5"/>
        <v>346.62491911291244</v>
      </c>
      <c r="G27" s="32">
        <f>$B$1-SUM($F$3:F27)</f>
        <v>27216.323020000993</v>
      </c>
      <c r="H27" s="29">
        <f t="shared" si="6"/>
        <v>599.28527522145657</v>
      </c>
    </row>
    <row r="28" spans="4:8" x14ac:dyDescent="0.2">
      <c r="D28" s="24">
        <f t="shared" si="7"/>
        <v>26</v>
      </c>
      <c r="E28" s="32">
        <f t="shared" si="4"/>
        <v>249.48296101667577</v>
      </c>
      <c r="F28" s="32">
        <f t="shared" si="5"/>
        <v>349.80231420478077</v>
      </c>
      <c r="G28" s="32">
        <f>$B$1-SUM($F$3:F28)</f>
        <v>26866.520705796211</v>
      </c>
      <c r="H28" s="29">
        <f t="shared" si="6"/>
        <v>599.28527522145657</v>
      </c>
    </row>
    <row r="29" spans="4:8" x14ac:dyDescent="0.2">
      <c r="D29" s="24">
        <f t="shared" si="7"/>
        <v>27</v>
      </c>
      <c r="E29" s="32">
        <f t="shared" si="4"/>
        <v>246.27643980313192</v>
      </c>
      <c r="F29" s="32">
        <f t="shared" si="5"/>
        <v>353.00883541832457</v>
      </c>
      <c r="G29" s="32">
        <f>$B$1-SUM($F$3:F29)</f>
        <v>26513.511870377886</v>
      </c>
      <c r="H29" s="29">
        <f t="shared" si="6"/>
        <v>599.28527522145646</v>
      </c>
    </row>
    <row r="30" spans="4:8" x14ac:dyDescent="0.2">
      <c r="D30" s="24">
        <f t="shared" si="7"/>
        <v>28</v>
      </c>
      <c r="E30" s="32">
        <f t="shared" si="4"/>
        <v>243.04052547846396</v>
      </c>
      <c r="F30" s="32">
        <f t="shared" si="5"/>
        <v>356.24474974299255</v>
      </c>
      <c r="G30" s="32">
        <f>$B$1-SUM($F$3:F30)</f>
        <v>26157.267120634893</v>
      </c>
      <c r="H30" s="29">
        <f t="shared" si="6"/>
        <v>599.28527522145646</v>
      </c>
    </row>
    <row r="31" spans="4:8" x14ac:dyDescent="0.2">
      <c r="D31" s="24">
        <f t="shared" si="7"/>
        <v>29</v>
      </c>
      <c r="E31" s="32">
        <f t="shared" si="4"/>
        <v>239.77494860581984</v>
      </c>
      <c r="F31" s="32">
        <f t="shared" si="5"/>
        <v>359.5103266156367</v>
      </c>
      <c r="G31" s="32">
        <f>$B$1-SUM($F$3:F31)</f>
        <v>25797.756794019257</v>
      </c>
      <c r="H31" s="29">
        <f t="shared" si="6"/>
        <v>599.28527522145657</v>
      </c>
    </row>
    <row r="32" spans="4:8" x14ac:dyDescent="0.2">
      <c r="D32" s="24">
        <f t="shared" si="7"/>
        <v>30</v>
      </c>
      <c r="E32" s="32">
        <f t="shared" si="4"/>
        <v>236.47943727850989</v>
      </c>
      <c r="F32" s="32">
        <f t="shared" si="5"/>
        <v>362.80583794294671</v>
      </c>
      <c r="G32" s="32">
        <f>$B$1-SUM($F$3:F32)</f>
        <v>25434.950956076311</v>
      </c>
      <c r="H32" s="29">
        <f t="shared" si="6"/>
        <v>599.28527522145657</v>
      </c>
    </row>
    <row r="33" spans="4:8" x14ac:dyDescent="0.2">
      <c r="D33" s="24">
        <f t="shared" si="7"/>
        <v>31</v>
      </c>
      <c r="E33" s="32">
        <f t="shared" si="4"/>
        <v>233.15371709736618</v>
      </c>
      <c r="F33" s="32">
        <f t="shared" si="5"/>
        <v>366.13155812409036</v>
      </c>
      <c r="G33" s="32">
        <f>$B$1-SUM($F$3:F33)</f>
        <v>25068.819397952218</v>
      </c>
      <c r="H33" s="29">
        <f t="shared" si="6"/>
        <v>599.28527522145657</v>
      </c>
    </row>
    <row r="34" spans="4:8" x14ac:dyDescent="0.2">
      <c r="D34" s="24">
        <f t="shared" si="7"/>
        <v>32</v>
      </c>
      <c r="E34" s="32">
        <f t="shared" si="4"/>
        <v>229.79751114789534</v>
      </c>
      <c r="F34" s="32">
        <f t="shared" si="5"/>
        <v>369.48776407356121</v>
      </c>
      <c r="G34" s="32">
        <f>$B$1-SUM($F$3:F34)</f>
        <v>24699.331633878661</v>
      </c>
      <c r="H34" s="29">
        <f t="shared" si="6"/>
        <v>599.28527522145657</v>
      </c>
    </row>
    <row r="35" spans="4:8" x14ac:dyDescent="0.2">
      <c r="D35" s="24">
        <f t="shared" si="7"/>
        <v>33</v>
      </c>
      <c r="E35" s="32">
        <f t="shared" si="4"/>
        <v>226.41053997722102</v>
      </c>
      <c r="F35" s="32">
        <f t="shared" si="5"/>
        <v>372.87473524423547</v>
      </c>
      <c r="G35" s="32">
        <f>$B$1-SUM($F$3:F35)</f>
        <v>24326.456898634424</v>
      </c>
      <c r="H35" s="29">
        <f t="shared" si="6"/>
        <v>599.28527522145646</v>
      </c>
    </row>
    <row r="36" spans="4:8" x14ac:dyDescent="0.2">
      <c r="D36" s="24">
        <f t="shared" si="7"/>
        <v>34</v>
      </c>
      <c r="E36" s="32">
        <f t="shared" si="4"/>
        <v>222.99252157081554</v>
      </c>
      <c r="F36" s="32">
        <f t="shared" si="5"/>
        <v>376.29275365064098</v>
      </c>
      <c r="G36" s="32">
        <f>$B$1-SUM($F$3:F36)</f>
        <v>23950.164144983784</v>
      </c>
      <c r="H36" s="29">
        <f t="shared" si="6"/>
        <v>599.28527522145646</v>
      </c>
    </row>
    <row r="37" spans="4:8" x14ac:dyDescent="0.2">
      <c r="D37" s="24">
        <f t="shared" si="7"/>
        <v>35</v>
      </c>
      <c r="E37" s="32">
        <f t="shared" si="4"/>
        <v>219.54317132901798</v>
      </c>
      <c r="F37" s="32">
        <f t="shared" si="5"/>
        <v>379.74210389243848</v>
      </c>
      <c r="G37" s="32">
        <f>$B$1-SUM($F$3:F37)</f>
        <v>23570.422041091344</v>
      </c>
      <c r="H37" s="29">
        <f t="shared" si="6"/>
        <v>599.28527522145646</v>
      </c>
    </row>
    <row r="38" spans="4:8" x14ac:dyDescent="0.2">
      <c r="D38" s="24">
        <f t="shared" si="7"/>
        <v>36</v>
      </c>
      <c r="E38" s="32">
        <f t="shared" si="4"/>
        <v>216.06220204333735</v>
      </c>
      <c r="F38" s="32">
        <f t="shared" si="5"/>
        <v>383.22307317811925</v>
      </c>
      <c r="G38" s="32">
        <f>$B$1-SUM($F$3:F38)</f>
        <v>23187.198967913224</v>
      </c>
      <c r="H38" s="29">
        <f t="shared" si="6"/>
        <v>599.28527522145657</v>
      </c>
    </row>
    <row r="39" spans="4:8" x14ac:dyDescent="0.2">
      <c r="D39" s="24">
        <f t="shared" si="7"/>
        <v>37</v>
      </c>
      <c r="E39" s="32">
        <f t="shared" si="4"/>
        <v>212.54932387253788</v>
      </c>
      <c r="F39" s="32">
        <f t="shared" si="5"/>
        <v>386.73595134891866</v>
      </c>
      <c r="G39" s="32">
        <f>$B$1-SUM($F$3:F39)</f>
        <v>22800.463016564303</v>
      </c>
      <c r="H39" s="29">
        <f t="shared" si="6"/>
        <v>599.28527522145657</v>
      </c>
    </row>
    <row r="40" spans="4:8" x14ac:dyDescent="0.2">
      <c r="D40" s="24">
        <f t="shared" si="7"/>
        <v>38</v>
      </c>
      <c r="E40" s="32">
        <f t="shared" si="4"/>
        <v>209.00424431850615</v>
      </c>
      <c r="F40" s="32">
        <f t="shared" si="5"/>
        <v>390.28103090295042</v>
      </c>
      <c r="G40" s="32">
        <f>$B$1-SUM($F$3:F40)</f>
        <v>22410.181985661355</v>
      </c>
      <c r="H40" s="29">
        <f t="shared" si="6"/>
        <v>599.28527522145657</v>
      </c>
    </row>
    <row r="41" spans="4:8" x14ac:dyDescent="0.2">
      <c r="D41" s="24">
        <f t="shared" si="7"/>
        <v>39</v>
      </c>
      <c r="E41" s="32">
        <f t="shared" si="4"/>
        <v>205.42666820189575</v>
      </c>
      <c r="F41" s="32">
        <f t="shared" si="5"/>
        <v>393.85860701956074</v>
      </c>
      <c r="G41" s="32">
        <f>$B$1-SUM($F$3:F41)</f>
        <v>22016.323378641791</v>
      </c>
      <c r="H41" s="29">
        <f t="shared" si="6"/>
        <v>599.28527522145646</v>
      </c>
    </row>
    <row r="42" spans="4:8" x14ac:dyDescent="0.2">
      <c r="D42" s="24">
        <f t="shared" si="7"/>
        <v>40</v>
      </c>
      <c r="E42" s="32">
        <f t="shared" si="4"/>
        <v>201.81629763754975</v>
      </c>
      <c r="F42" s="32">
        <f t="shared" si="5"/>
        <v>397.46897758390668</v>
      </c>
      <c r="G42" s="32">
        <f>$B$1-SUM($F$3:F42)</f>
        <v>21618.854401057884</v>
      </c>
      <c r="H42" s="29">
        <f t="shared" si="6"/>
        <v>599.28527522145646</v>
      </c>
    </row>
    <row r="43" spans="4:8" x14ac:dyDescent="0.2">
      <c r="D43" s="24">
        <f t="shared" si="7"/>
        <v>41</v>
      </c>
      <c r="E43" s="32">
        <f t="shared" si="4"/>
        <v>198.17283200969734</v>
      </c>
      <c r="F43" s="32">
        <f t="shared" si="5"/>
        <v>401.11244321175923</v>
      </c>
      <c r="G43" s="32">
        <f>$B$1-SUM($F$3:F43)</f>
        <v>21217.741957846127</v>
      </c>
      <c r="H43" s="29">
        <f t="shared" si="6"/>
        <v>599.28527522145657</v>
      </c>
    </row>
    <row r="44" spans="4:8" x14ac:dyDescent="0.2">
      <c r="D44" s="24">
        <f t="shared" si="7"/>
        <v>42</v>
      </c>
      <c r="E44" s="32">
        <f t="shared" si="4"/>
        <v>194.49596794692286</v>
      </c>
      <c r="F44" s="32">
        <f t="shared" si="5"/>
        <v>404.78930727453366</v>
      </c>
      <c r="G44" s="32">
        <f>$B$1-SUM($F$3:F44)</f>
        <v>20812.952650571591</v>
      </c>
      <c r="H44" s="29">
        <f t="shared" si="6"/>
        <v>599.28527522145646</v>
      </c>
    </row>
    <row r="45" spans="4:8" x14ac:dyDescent="0.2">
      <c r="D45" s="24">
        <f t="shared" si="7"/>
        <v>43</v>
      </c>
      <c r="E45" s="32">
        <f t="shared" si="4"/>
        <v>190.78539929690629</v>
      </c>
      <c r="F45" s="32">
        <f t="shared" si="5"/>
        <v>408.49987592455022</v>
      </c>
      <c r="G45" s="32">
        <f>$B$1-SUM($F$3:F45)</f>
        <v>20404.452774647041</v>
      </c>
      <c r="H45" s="29">
        <f t="shared" si="6"/>
        <v>599.28527522145646</v>
      </c>
    </row>
    <row r="46" spans="4:8" x14ac:dyDescent="0.2">
      <c r="D46" s="24">
        <f t="shared" si="7"/>
        <v>44</v>
      </c>
      <c r="E46" s="32">
        <f t="shared" si="4"/>
        <v>187.04081710093124</v>
      </c>
      <c r="F46" s="32">
        <f t="shared" si="5"/>
        <v>412.24445812052534</v>
      </c>
      <c r="G46" s="32">
        <f>$B$1-SUM($F$3:F46)</f>
        <v>19992.208316526518</v>
      </c>
      <c r="H46" s="29">
        <f t="shared" si="6"/>
        <v>599.28527522145657</v>
      </c>
    </row>
    <row r="47" spans="4:8" x14ac:dyDescent="0.2">
      <c r="D47" s="24">
        <f t="shared" si="7"/>
        <v>45</v>
      </c>
      <c r="E47" s="32">
        <f t="shared" si="4"/>
        <v>183.26190956815978</v>
      </c>
      <c r="F47" s="32">
        <f t="shared" si="5"/>
        <v>416.02336565329676</v>
      </c>
      <c r="G47" s="32">
        <f>$B$1-SUM($F$3:F47)</f>
        <v>19576.184950873219</v>
      </c>
      <c r="H47" s="29">
        <f t="shared" si="6"/>
        <v>599.28527522145657</v>
      </c>
    </row>
    <row r="48" spans="4:8" x14ac:dyDescent="0.2">
      <c r="D48" s="24">
        <f t="shared" si="7"/>
        <v>46</v>
      </c>
      <c r="E48" s="32">
        <f t="shared" si="4"/>
        <v>179.4483620496712</v>
      </c>
      <c r="F48" s="32">
        <f t="shared" si="5"/>
        <v>419.83691317178528</v>
      </c>
      <c r="G48" s="32">
        <f>$B$1-SUM($F$3:F48)</f>
        <v>19156.348037701435</v>
      </c>
      <c r="H48" s="29">
        <f t="shared" si="6"/>
        <v>599.28527522145646</v>
      </c>
    </row>
    <row r="49" spans="4:8" x14ac:dyDescent="0.2">
      <c r="D49" s="24">
        <f t="shared" si="7"/>
        <v>47</v>
      </c>
      <c r="E49" s="32">
        <f t="shared" si="4"/>
        <v>175.59985701226319</v>
      </c>
      <c r="F49" s="32">
        <f t="shared" si="5"/>
        <v>423.6854182091933</v>
      </c>
      <c r="G49" s="32">
        <f>$B$1-SUM($F$3:F49)</f>
        <v>18732.662619492243</v>
      </c>
      <c r="H49" s="29">
        <f t="shared" si="6"/>
        <v>599.28527522145646</v>
      </c>
    </row>
    <row r="50" spans="4:8" x14ac:dyDescent="0.2">
      <c r="D50" s="24">
        <f t="shared" si="7"/>
        <v>48</v>
      </c>
      <c r="E50" s="32">
        <f t="shared" si="4"/>
        <v>171.71607401201226</v>
      </c>
      <c r="F50" s="32">
        <f t="shared" si="5"/>
        <v>427.56920120944432</v>
      </c>
      <c r="G50" s="32">
        <f>$B$1-SUM($F$3:F50)</f>
        <v>18305.093418282799</v>
      </c>
      <c r="H50" s="29">
        <f t="shared" si="6"/>
        <v>599.28527522145657</v>
      </c>
    </row>
    <row r="51" spans="4:8" x14ac:dyDescent="0.2">
      <c r="D51" s="24">
        <f t="shared" si="7"/>
        <v>49</v>
      </c>
      <c r="E51" s="32">
        <f t="shared" si="4"/>
        <v>167.79668966759232</v>
      </c>
      <c r="F51" s="32">
        <f t="shared" si="5"/>
        <v>431.4885855538642</v>
      </c>
      <c r="G51" s="32">
        <f>$B$1-SUM($F$3:F51)</f>
        <v>17873.604832728935</v>
      </c>
      <c r="H51" s="29">
        <f t="shared" si="6"/>
        <v>599.28527522145646</v>
      </c>
    </row>
    <row r="52" spans="4:8" x14ac:dyDescent="0.2">
      <c r="D52" s="24">
        <f t="shared" si="7"/>
        <v>50</v>
      </c>
      <c r="E52" s="32">
        <f t="shared" si="4"/>
        <v>163.84137763334857</v>
      </c>
      <c r="F52" s="32">
        <f t="shared" si="5"/>
        <v>435.44389758810792</v>
      </c>
      <c r="G52" s="32">
        <f>$B$1-SUM($F$3:F52)</f>
        <v>17438.160935140826</v>
      </c>
      <c r="H52" s="29">
        <f t="shared" si="6"/>
        <v>599.28527522145646</v>
      </c>
    </row>
    <row r="53" spans="4:8" x14ac:dyDescent="0.2">
      <c r="D53" s="24">
        <f t="shared" si="7"/>
        <v>51</v>
      </c>
      <c r="E53" s="32">
        <f t="shared" si="4"/>
        <v>159.84980857212423</v>
      </c>
      <c r="F53" s="32">
        <f t="shared" si="5"/>
        <v>439.43546664933223</v>
      </c>
      <c r="G53" s="32">
        <f>$B$1-SUM($F$3:F53)</f>
        <v>16998.725468491495</v>
      </c>
      <c r="H53" s="29">
        <f t="shared" si="6"/>
        <v>599.28527522145646</v>
      </c>
    </row>
    <row r="54" spans="4:8" x14ac:dyDescent="0.2">
      <c r="D54" s="24">
        <f t="shared" si="7"/>
        <v>52</v>
      </c>
      <c r="E54" s="32">
        <f t="shared" si="4"/>
        <v>155.82165012783875</v>
      </c>
      <c r="F54" s="32">
        <f t="shared" si="5"/>
        <v>443.46362509361774</v>
      </c>
      <c r="G54" s="32">
        <f>$B$1-SUM($F$3:F54)</f>
        <v>16555.261843397879</v>
      </c>
      <c r="H54" s="29">
        <f t="shared" si="6"/>
        <v>599.28527522145646</v>
      </c>
    </row>
    <row r="55" spans="4:8" x14ac:dyDescent="0.2">
      <c r="D55" s="24">
        <f t="shared" si="7"/>
        <v>53</v>
      </c>
      <c r="E55" s="32">
        <f t="shared" si="4"/>
        <v>151.75656689781388</v>
      </c>
      <c r="F55" s="32">
        <f t="shared" si="5"/>
        <v>447.52870832364266</v>
      </c>
      <c r="G55" s="32">
        <f>$B$1-SUM($F$3:F55)</f>
        <v>16107.733135074235</v>
      </c>
      <c r="H55" s="29">
        <f t="shared" si="6"/>
        <v>599.28527522145657</v>
      </c>
    </row>
    <row r="56" spans="4:8" x14ac:dyDescent="0.2">
      <c r="D56" s="24">
        <f t="shared" si="7"/>
        <v>54</v>
      </c>
      <c r="E56" s="32">
        <f t="shared" si="4"/>
        <v>147.65422040484717</v>
      </c>
      <c r="F56" s="32">
        <f t="shared" si="5"/>
        <v>451.63105481660932</v>
      </c>
      <c r="G56" s="32">
        <f>$B$1-SUM($F$3:F56)</f>
        <v>15656.102080257624</v>
      </c>
      <c r="H56" s="29">
        <f t="shared" si="6"/>
        <v>599.28527522145646</v>
      </c>
    </row>
    <row r="57" spans="4:8" x14ac:dyDescent="0.2">
      <c r="D57" s="24">
        <f t="shared" si="7"/>
        <v>55</v>
      </c>
      <c r="E57" s="32">
        <f t="shared" si="4"/>
        <v>143.51426906902827</v>
      </c>
      <c r="F57" s="32">
        <f t="shared" si="5"/>
        <v>455.7710061524283</v>
      </c>
      <c r="G57" s="32">
        <f>$B$1-SUM($F$3:F57)</f>
        <v>15200.331074105197</v>
      </c>
      <c r="H57" s="29">
        <f t="shared" si="6"/>
        <v>599.28527522145657</v>
      </c>
    </row>
    <row r="58" spans="4:8" x14ac:dyDescent="0.2">
      <c r="D58" s="24">
        <f t="shared" si="7"/>
        <v>56</v>
      </c>
      <c r="E58" s="32">
        <f t="shared" si="4"/>
        <v>139.33636817929766</v>
      </c>
      <c r="F58" s="32">
        <f t="shared" si="5"/>
        <v>459.94890704215891</v>
      </c>
      <c r="G58" s="32">
        <f>$B$1-SUM($F$3:F58)</f>
        <v>14740.382167063039</v>
      </c>
      <c r="H58" s="29">
        <f t="shared" si="6"/>
        <v>599.28527522145657</v>
      </c>
    </row>
    <row r="59" spans="4:8" x14ac:dyDescent="0.2">
      <c r="D59" s="24">
        <f t="shared" si="7"/>
        <v>57</v>
      </c>
      <c r="E59" s="32">
        <f t="shared" si="4"/>
        <v>135.12016986474453</v>
      </c>
      <c r="F59" s="32">
        <f t="shared" si="5"/>
        <v>464.16510535671199</v>
      </c>
      <c r="G59" s="32">
        <f>$B$1-SUM($F$3:F59)</f>
        <v>14276.217061706328</v>
      </c>
      <c r="H59" s="29">
        <f t="shared" si="6"/>
        <v>599.28527522145646</v>
      </c>
    </row>
    <row r="60" spans="4:8" x14ac:dyDescent="0.2">
      <c r="D60" s="24">
        <f t="shared" si="7"/>
        <v>58</v>
      </c>
      <c r="E60" s="32">
        <f t="shared" si="4"/>
        <v>130.86532306564132</v>
      </c>
      <c r="F60" s="32">
        <f t="shared" si="5"/>
        <v>468.41995215581522</v>
      </c>
      <c r="G60" s="32">
        <f>$B$1-SUM($F$3:F60)</f>
        <v>13807.797109550513</v>
      </c>
      <c r="H60" s="29">
        <f t="shared" si="6"/>
        <v>599.28527522145657</v>
      </c>
    </row>
    <row r="61" spans="4:8" x14ac:dyDescent="0.2">
      <c r="D61" s="24">
        <f t="shared" si="7"/>
        <v>59</v>
      </c>
      <c r="E61" s="32">
        <f t="shared" si="4"/>
        <v>126.57147350421303</v>
      </c>
      <c r="F61" s="32">
        <f t="shared" si="5"/>
        <v>472.71380171724348</v>
      </c>
      <c r="G61" s="32">
        <f>$B$1-SUM($F$3:F61)</f>
        <v>13335.083307833269</v>
      </c>
      <c r="H61" s="29">
        <f t="shared" si="6"/>
        <v>599.28527522145646</v>
      </c>
    </row>
    <row r="62" spans="4:8" x14ac:dyDescent="0.2">
      <c r="D62" s="24">
        <f t="shared" si="7"/>
        <v>60</v>
      </c>
      <c r="E62" s="32">
        <f t="shared" si="4"/>
        <v>122.2382636551383</v>
      </c>
      <c r="F62" s="32">
        <f t="shared" si="5"/>
        <v>477.04701156631819</v>
      </c>
      <c r="G62" s="32">
        <f>$B$1-SUM($F$3:F62)</f>
        <v>12858.03629626695</v>
      </c>
      <c r="H62" s="29">
        <f t="shared" si="6"/>
        <v>599.28527522145646</v>
      </c>
    </row>
    <row r="63" spans="4:8" x14ac:dyDescent="0.2">
      <c r="D63" s="24">
        <f t="shared" si="7"/>
        <v>61</v>
      </c>
      <c r="E63" s="32">
        <f t="shared" si="4"/>
        <v>117.86533271578041</v>
      </c>
      <c r="F63" s="32">
        <f t="shared" si="5"/>
        <v>481.41994250567615</v>
      </c>
      <c r="G63" s="32">
        <f>$B$1-SUM($F$3:F63)</f>
        <v>12376.616353761274</v>
      </c>
      <c r="H63" s="29">
        <f t="shared" si="6"/>
        <v>599.28527522145657</v>
      </c>
    </row>
    <row r="64" spans="4:8" x14ac:dyDescent="0.2">
      <c r="D64" s="24">
        <f t="shared" si="7"/>
        <v>62</v>
      </c>
      <c r="E64" s="32">
        <f t="shared" si="4"/>
        <v>113.45231657614501</v>
      </c>
      <c r="F64" s="32">
        <f t="shared" si="5"/>
        <v>485.83295864531152</v>
      </c>
      <c r="G64" s="32">
        <f>$B$1-SUM($F$3:F64)</f>
        <v>11890.783395115963</v>
      </c>
      <c r="H64" s="29">
        <f t="shared" si="6"/>
        <v>599.28527522145657</v>
      </c>
    </row>
    <row r="65" spans="4:8" x14ac:dyDescent="0.2">
      <c r="D65" s="24">
        <f t="shared" si="7"/>
        <v>63</v>
      </c>
      <c r="E65" s="32">
        <f t="shared" si="4"/>
        <v>108.998847788563</v>
      </c>
      <c r="F65" s="32">
        <f t="shared" si="5"/>
        <v>490.28642743289356</v>
      </c>
      <c r="G65" s="32">
        <f>$B$1-SUM($F$3:F65)</f>
        <v>11400.49696768307</v>
      </c>
      <c r="H65" s="29">
        <f t="shared" si="6"/>
        <v>599.28527522145657</v>
      </c>
    </row>
    <row r="66" spans="4:8" x14ac:dyDescent="0.2">
      <c r="D66" s="24">
        <f t="shared" si="7"/>
        <v>64</v>
      </c>
      <c r="E66" s="32">
        <f t="shared" si="4"/>
        <v>104.5045555370948</v>
      </c>
      <c r="F66" s="32">
        <f t="shared" si="5"/>
        <v>494.78071968436177</v>
      </c>
      <c r="G66" s="32">
        <f>$B$1-SUM($F$3:F66)</f>
        <v>10905.716247998709</v>
      </c>
      <c r="H66" s="29">
        <f t="shared" si="6"/>
        <v>599.28527522145657</v>
      </c>
    </row>
    <row r="67" spans="4:8" x14ac:dyDescent="0.2">
      <c r="D67" s="24">
        <f t="shared" si="7"/>
        <v>65</v>
      </c>
      <c r="E67" s="32">
        <f t="shared" si="4"/>
        <v>99.969065606654837</v>
      </c>
      <c r="F67" s="32">
        <f t="shared" si="5"/>
        <v>499.31620961480166</v>
      </c>
      <c r="G67" s="32">
        <f>$B$1-SUM($F$3:F67)</f>
        <v>10406.400038383908</v>
      </c>
      <c r="H67" s="29">
        <f t="shared" si="6"/>
        <v>599.28527522145646</v>
      </c>
    </row>
    <row r="68" spans="4:8" x14ac:dyDescent="0.2">
      <c r="D68" s="24">
        <f t="shared" si="7"/>
        <v>66</v>
      </c>
      <c r="E68" s="32">
        <f t="shared" si="4"/>
        <v>95.392000351852474</v>
      </c>
      <c r="F68" s="32">
        <f t="shared" si="5"/>
        <v>503.89327486960406</v>
      </c>
      <c r="G68" s="32">
        <f>$B$1-SUM($F$3:F68)</f>
        <v>9902.5067635143059</v>
      </c>
      <c r="H68" s="29">
        <f t="shared" si="6"/>
        <v>599.28527522145657</v>
      </c>
    </row>
    <row r="69" spans="4:8" x14ac:dyDescent="0.2">
      <c r="D69" s="24">
        <f t="shared" si="7"/>
        <v>67</v>
      </c>
      <c r="E69" s="32">
        <f t="shared" si="4"/>
        <v>90.772978665547768</v>
      </c>
      <c r="F69" s="32">
        <f t="shared" si="5"/>
        <v>508.51229655590879</v>
      </c>
      <c r="G69" s="32">
        <f>$B$1-SUM($F$3:F69)</f>
        <v>9393.9944669583965</v>
      </c>
      <c r="H69" s="29">
        <f t="shared" si="6"/>
        <v>599.28527522145657</v>
      </c>
    </row>
    <row r="70" spans="4:8" x14ac:dyDescent="0.2">
      <c r="D70" s="24">
        <f t="shared" si="7"/>
        <v>68</v>
      </c>
      <c r="E70" s="32">
        <f t="shared" si="4"/>
        <v>86.111615947118622</v>
      </c>
      <c r="F70" s="32">
        <f t="shared" si="5"/>
        <v>513.17365927433798</v>
      </c>
      <c r="G70" s="32">
        <f>$B$1-SUM($F$3:F70)</f>
        <v>8880.8208076840601</v>
      </c>
      <c r="H70" s="29">
        <f t="shared" si="6"/>
        <v>599.28527522145657</v>
      </c>
    </row>
    <row r="71" spans="4:8" x14ac:dyDescent="0.2">
      <c r="D71" s="24">
        <f t="shared" si="7"/>
        <v>69</v>
      </c>
      <c r="E71" s="32">
        <f t="shared" si="4"/>
        <v>81.407524070437162</v>
      </c>
      <c r="F71" s="32">
        <f t="shared" si="5"/>
        <v>517.87775115101931</v>
      </c>
      <c r="G71" s="32">
        <f>$B$1-SUM($F$3:F71)</f>
        <v>8362.9430565330404</v>
      </c>
      <c r="H71" s="29">
        <f t="shared" si="6"/>
        <v>599.28527522145646</v>
      </c>
    </row>
    <row r="72" spans="4:8" x14ac:dyDescent="0.2">
      <c r="D72" s="24">
        <f t="shared" si="7"/>
        <v>70</v>
      </c>
      <c r="E72" s="32">
        <f t="shared" si="4"/>
        <v>76.660311351552835</v>
      </c>
      <c r="F72" s="32">
        <f t="shared" si="5"/>
        <v>522.6249638699037</v>
      </c>
      <c r="G72" s="32">
        <f>$B$1-SUM($F$3:F72)</f>
        <v>7840.3180926631358</v>
      </c>
      <c r="H72" s="29">
        <f t="shared" si="6"/>
        <v>599.28527522145657</v>
      </c>
    </row>
    <row r="73" spans="4:8" x14ac:dyDescent="0.2">
      <c r="D73" s="24">
        <f t="shared" si="7"/>
        <v>71</v>
      </c>
      <c r="E73" s="32">
        <f t="shared" si="4"/>
        <v>71.869582516078708</v>
      </c>
      <c r="F73" s="32">
        <f t="shared" si="5"/>
        <v>527.41569270537786</v>
      </c>
      <c r="G73" s="32">
        <f>$B$1-SUM($F$3:F73)</f>
        <v>7312.9023999577585</v>
      </c>
      <c r="H73" s="29">
        <f t="shared" si="6"/>
        <v>599.28527522145657</v>
      </c>
    </row>
    <row r="74" spans="4:8" x14ac:dyDescent="0.2">
      <c r="D74" s="24">
        <f t="shared" si="7"/>
        <v>72</v>
      </c>
      <c r="E74" s="32">
        <f t="shared" si="4"/>
        <v>67.03493866627943</v>
      </c>
      <c r="F74" s="32">
        <f t="shared" si="5"/>
        <v>532.25033655517711</v>
      </c>
      <c r="G74" s="32">
        <f>$B$1-SUM($F$3:F74)</f>
        <v>6780.6520634025801</v>
      </c>
      <c r="H74" s="29">
        <f t="shared" si="6"/>
        <v>599.28527522145657</v>
      </c>
    </row>
    <row r="75" spans="4:8" x14ac:dyDescent="0.2">
      <c r="D75" s="24">
        <f t="shared" si="7"/>
        <v>73</v>
      </c>
      <c r="E75" s="32">
        <f t="shared" si="4"/>
        <v>62.155977247856974</v>
      </c>
      <c r="F75" s="32">
        <f t="shared" si="5"/>
        <v>537.12929797359959</v>
      </c>
      <c r="G75" s="32">
        <f>$B$1-SUM($F$3:F75)</f>
        <v>6243.5227654289811</v>
      </c>
      <c r="H75" s="29">
        <f t="shared" si="6"/>
        <v>599.28527522145657</v>
      </c>
    </row>
    <row r="76" spans="4:8" x14ac:dyDescent="0.2">
      <c r="D76" s="24">
        <f t="shared" si="7"/>
        <v>74</v>
      </c>
      <c r="E76" s="32">
        <f t="shared" si="4"/>
        <v>57.232292016432304</v>
      </c>
      <c r="F76" s="32">
        <f t="shared" si="5"/>
        <v>542.05298320502425</v>
      </c>
      <c r="G76" s="32">
        <f>$B$1-SUM($F$3:F76)</f>
        <v>5701.4697822239577</v>
      </c>
      <c r="H76" s="29">
        <f t="shared" si="6"/>
        <v>599.28527522145657</v>
      </c>
    </row>
    <row r="77" spans="4:8" x14ac:dyDescent="0.2">
      <c r="D77" s="24">
        <f t="shared" si="7"/>
        <v>75</v>
      </c>
      <c r="E77" s="32">
        <f t="shared" si="4"/>
        <v>52.263473003719589</v>
      </c>
      <c r="F77" s="32">
        <f t="shared" si="5"/>
        <v>547.02180221773699</v>
      </c>
      <c r="G77" s="32">
        <f>$B$1-SUM($F$3:F77)</f>
        <v>5154.4479800062218</v>
      </c>
      <c r="H77" s="29">
        <f t="shared" si="6"/>
        <v>599.28527522145657</v>
      </c>
    </row>
    <row r="78" spans="4:8" x14ac:dyDescent="0.2">
      <c r="D78" s="24">
        <f t="shared" si="7"/>
        <v>76</v>
      </c>
      <c r="E78" s="32">
        <f t="shared" si="4"/>
        <v>47.249106483390335</v>
      </c>
      <c r="F78" s="32">
        <f t="shared" si="5"/>
        <v>552.03616873806629</v>
      </c>
      <c r="G78" s="32">
        <f>$B$1-SUM($F$3:F78)</f>
        <v>4602.4118112681572</v>
      </c>
      <c r="H78" s="29">
        <f t="shared" si="6"/>
        <v>599.28527522145669</v>
      </c>
    </row>
    <row r="79" spans="4:8" x14ac:dyDescent="0.2">
      <c r="D79" s="24">
        <f t="shared" si="7"/>
        <v>77</v>
      </c>
      <c r="E79" s="32">
        <f t="shared" ref="E79:E86" si="8">IPMT($B$3/12,D79,$B$4,-$B$1)</f>
        <v>42.188774936624718</v>
      </c>
      <c r="F79" s="32">
        <f t="shared" ref="F79:F86" si="9">PPMT($B$3/12,D79,$B$4,-$B$1)</f>
        <v>557.09650028483179</v>
      </c>
      <c r="G79" s="32">
        <f>$B$1-SUM($F$3:F79)</f>
        <v>4045.3153109833256</v>
      </c>
      <c r="H79" s="29">
        <f t="shared" ref="H79:H86" si="10">E79+F79</f>
        <v>599.28527522145646</v>
      </c>
    </row>
    <row r="80" spans="4:8" x14ac:dyDescent="0.2">
      <c r="D80" s="24">
        <f t="shared" si="7"/>
        <v>78</v>
      </c>
      <c r="E80" s="32">
        <f t="shared" si="8"/>
        <v>37.082057017347097</v>
      </c>
      <c r="F80" s="32">
        <f t="shared" si="9"/>
        <v>562.20321820410936</v>
      </c>
      <c r="G80" s="32">
        <f>$B$1-SUM($F$3:F80)</f>
        <v>3483.1120927792144</v>
      </c>
      <c r="H80" s="29">
        <f t="shared" si="10"/>
        <v>599.28527522145646</v>
      </c>
    </row>
    <row r="81" spans="4:8" x14ac:dyDescent="0.2">
      <c r="D81" s="24">
        <f t="shared" si="7"/>
        <v>79</v>
      </c>
      <c r="E81" s="32">
        <f t="shared" si="8"/>
        <v>31.928527517142761</v>
      </c>
      <c r="F81" s="32">
        <f t="shared" si="9"/>
        <v>567.35674770431376</v>
      </c>
      <c r="G81" s="32">
        <f>$B$1-SUM($F$3:F81)</f>
        <v>2915.7553450749001</v>
      </c>
      <c r="H81" s="29">
        <f t="shared" si="10"/>
        <v>599.28527522145657</v>
      </c>
    </row>
    <row r="82" spans="4:8" x14ac:dyDescent="0.2">
      <c r="D82" s="24">
        <f t="shared" si="7"/>
        <v>80</v>
      </c>
      <c r="E82" s="32">
        <f t="shared" si="8"/>
        <v>26.727757329853223</v>
      </c>
      <c r="F82" s="32">
        <f t="shared" si="9"/>
        <v>572.55751789160331</v>
      </c>
      <c r="G82" s="32">
        <f>$B$1-SUM($F$3:F82)</f>
        <v>2343.1978271832959</v>
      </c>
      <c r="H82" s="29">
        <f t="shared" si="10"/>
        <v>599.28527522145657</v>
      </c>
    </row>
    <row r="83" spans="4:8" x14ac:dyDescent="0.2">
      <c r="D83" s="24">
        <f t="shared" si="7"/>
        <v>81</v>
      </c>
      <c r="E83" s="32">
        <f t="shared" si="8"/>
        <v>21.479313415846853</v>
      </c>
      <c r="F83" s="32">
        <f t="shared" si="9"/>
        <v>577.80596180560963</v>
      </c>
      <c r="G83" s="32">
        <f>$B$1-SUM($F$3:F83)</f>
        <v>1765.3918653776855</v>
      </c>
      <c r="H83" s="29">
        <f t="shared" si="10"/>
        <v>599.28527522145646</v>
      </c>
    </row>
    <row r="84" spans="4:8" x14ac:dyDescent="0.2">
      <c r="D84" s="24">
        <f t="shared" si="7"/>
        <v>82</v>
      </c>
      <c r="E84" s="32">
        <f t="shared" si="8"/>
        <v>16.182758765962099</v>
      </c>
      <c r="F84" s="32">
        <f t="shared" si="9"/>
        <v>583.10251645549442</v>
      </c>
      <c r="G84" s="32">
        <f>$B$1-SUM($F$3:F84)</f>
        <v>1182.2893489221897</v>
      </c>
      <c r="H84" s="29">
        <f t="shared" si="10"/>
        <v>599.28527522145657</v>
      </c>
    </row>
    <row r="85" spans="4:8" x14ac:dyDescent="0.2">
      <c r="D85" s="24">
        <f t="shared" si="7"/>
        <v>83</v>
      </c>
      <c r="E85" s="32">
        <f t="shared" si="8"/>
        <v>10.837652365120068</v>
      </c>
      <c r="F85" s="32">
        <f t="shared" si="9"/>
        <v>588.44762285633647</v>
      </c>
      <c r="G85" s="32">
        <f>$B$1-SUM($F$3:F85)</f>
        <v>593.84172606585344</v>
      </c>
      <c r="H85" s="29">
        <f t="shared" si="10"/>
        <v>599.28527522145657</v>
      </c>
    </row>
    <row r="86" spans="4:8" x14ac:dyDescent="0.2">
      <c r="D86" s="24">
        <f t="shared" si="7"/>
        <v>84</v>
      </c>
      <c r="E86" s="32">
        <f t="shared" si="8"/>
        <v>5.4435491556036499</v>
      </c>
      <c r="F86" s="32">
        <f t="shared" si="9"/>
        <v>593.84172606585287</v>
      </c>
      <c r="G86" s="32">
        <f>$B$1-SUM($F$3:F86)</f>
        <v>0</v>
      </c>
      <c r="H86" s="29">
        <f t="shared" si="10"/>
        <v>599.28527522145657</v>
      </c>
    </row>
    <row r="87" spans="4:8" x14ac:dyDescent="0.2">
      <c r="D87" s="28" t="s">
        <v>44</v>
      </c>
      <c r="E87" s="30">
        <f>SUM(E3:E86)</f>
        <v>15339.963118602342</v>
      </c>
      <c r="F87" s="30">
        <f>SUM(F3:F86)</f>
        <v>35000</v>
      </c>
      <c r="G87" s="28"/>
      <c r="H87" s="22">
        <f>SUM(H3:H86)</f>
        <v>50339.96311860226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50" workbookViewId="0">
      <selection activeCell="G3" sqref="G3"/>
    </sheetView>
  </sheetViews>
  <sheetFormatPr baseColWidth="10" defaultRowHeight="12.75" x14ac:dyDescent="0.2"/>
  <cols>
    <col min="1" max="1" width="24.875" customWidth="1"/>
    <col min="2" max="2" width="12.125" customWidth="1"/>
    <col min="3" max="3" width="3.375" customWidth="1"/>
    <col min="5" max="5" width="12.125" customWidth="1"/>
    <col min="6" max="6" width="12" customWidth="1"/>
    <col min="8" max="8" width="10.875" customWidth="1"/>
  </cols>
  <sheetData>
    <row r="1" spans="1:8" ht="15" x14ac:dyDescent="0.25">
      <c r="A1" s="12" t="s">
        <v>34</v>
      </c>
      <c r="B1" s="13">
        <f>(B7-B8)*1.035</f>
        <v>25874.999999999996</v>
      </c>
      <c r="D1" s="14" t="s">
        <v>35</v>
      </c>
      <c r="E1" s="15" t="s">
        <v>36</v>
      </c>
      <c r="F1" s="15" t="s">
        <v>37</v>
      </c>
      <c r="G1" s="16" t="s">
        <v>38</v>
      </c>
      <c r="H1" s="17" t="s">
        <v>39</v>
      </c>
    </row>
    <row r="2" spans="1:8" ht="15" x14ac:dyDescent="0.25">
      <c r="A2" s="31" t="s">
        <v>45</v>
      </c>
      <c r="B2" s="13">
        <v>0</v>
      </c>
      <c r="D2" s="14"/>
      <c r="E2" s="15"/>
      <c r="F2" s="15"/>
      <c r="G2" s="15"/>
      <c r="H2" s="17"/>
    </row>
    <row r="3" spans="1:8" x14ac:dyDescent="0.2">
      <c r="A3" s="18" t="s">
        <v>40</v>
      </c>
      <c r="B3" s="33">
        <v>0</v>
      </c>
      <c r="D3" s="20">
        <v>1</v>
      </c>
      <c r="E3" s="21">
        <f>IPMT($B$3/12,D3,$B$4,-$B$1)</f>
        <v>0</v>
      </c>
      <c r="F3" s="21">
        <f>PPMT($B$3/12,D3,$B$4,-$B$1)</f>
        <v>2156.2499999999995</v>
      </c>
      <c r="G3" s="21">
        <f>$B$1-SUM($F$3:F3)</f>
        <v>23718.749999999996</v>
      </c>
      <c r="H3" s="22">
        <f t="shared" ref="H3:H14" si="0">E3+F3</f>
        <v>2156.2499999999995</v>
      </c>
    </row>
    <row r="4" spans="1:8" x14ac:dyDescent="0.2">
      <c r="A4" s="12" t="s">
        <v>41</v>
      </c>
      <c r="B4" s="23">
        <v>12</v>
      </c>
      <c r="D4" s="24">
        <v>2</v>
      </c>
      <c r="E4" s="25">
        <f t="shared" ref="E4:E14" si="1">IPMT($B$3/12,D4,$B$4,-$B$1)</f>
        <v>0</v>
      </c>
      <c r="F4" s="25">
        <f t="shared" ref="F4:F14" si="2">PPMT($B$3/12,D4,$B$4,-$B$1)</f>
        <v>2156.2499999999995</v>
      </c>
      <c r="G4" s="25">
        <f>$B$1-SUM($F$3:F4)</f>
        <v>21562.499999999996</v>
      </c>
      <c r="H4" s="22">
        <f t="shared" si="0"/>
        <v>2156.2499999999995</v>
      </c>
    </row>
    <row r="5" spans="1:8" x14ac:dyDescent="0.2">
      <c r="A5" s="26" t="s">
        <v>42</v>
      </c>
      <c r="B5" s="27">
        <f>PMT(B3/12,B4,-B1)</f>
        <v>2156.2499999999995</v>
      </c>
      <c r="D5" s="20">
        <v>3</v>
      </c>
      <c r="E5" s="21">
        <f t="shared" si="1"/>
        <v>0</v>
      </c>
      <c r="F5" s="21">
        <f t="shared" si="2"/>
        <v>2156.2499999999995</v>
      </c>
      <c r="G5" s="21">
        <f>$B$1-SUM($F$3:F5)</f>
        <v>19406.25</v>
      </c>
      <c r="H5" s="22">
        <f t="shared" si="0"/>
        <v>2156.2499999999995</v>
      </c>
    </row>
    <row r="6" spans="1:8" x14ac:dyDescent="0.2">
      <c r="D6" s="24">
        <v>4</v>
      </c>
      <c r="E6" s="25">
        <f t="shared" si="1"/>
        <v>0</v>
      </c>
      <c r="F6" s="25">
        <f t="shared" si="2"/>
        <v>2156.2499999999995</v>
      </c>
      <c r="G6" s="25">
        <f>$B$1-SUM($F$3:F6)</f>
        <v>17250</v>
      </c>
      <c r="H6" s="22">
        <f t="shared" si="0"/>
        <v>2156.2499999999995</v>
      </c>
    </row>
    <row r="7" spans="1:8" x14ac:dyDescent="0.2">
      <c r="A7" s="28" t="s">
        <v>43</v>
      </c>
      <c r="B7" s="22">
        <f>premisas!C14</f>
        <v>50000</v>
      </c>
      <c r="D7" s="20">
        <v>5</v>
      </c>
      <c r="E7" s="21">
        <f t="shared" si="1"/>
        <v>0</v>
      </c>
      <c r="F7" s="21">
        <f t="shared" si="2"/>
        <v>2156.2499999999995</v>
      </c>
      <c r="G7" s="21">
        <f>$B$1-SUM($F$3:F7)</f>
        <v>15093.749999999998</v>
      </c>
      <c r="H7" s="22">
        <f t="shared" si="0"/>
        <v>2156.2499999999995</v>
      </c>
    </row>
    <row r="8" spans="1:8" x14ac:dyDescent="0.2">
      <c r="A8" s="28" t="s">
        <v>18</v>
      </c>
      <c r="B8" s="22">
        <f>B7*0.5</f>
        <v>25000</v>
      </c>
      <c r="D8" s="24">
        <v>6</v>
      </c>
      <c r="E8" s="25">
        <f t="shared" si="1"/>
        <v>0</v>
      </c>
      <c r="F8" s="25">
        <f t="shared" si="2"/>
        <v>2156.2499999999995</v>
      </c>
      <c r="G8" s="25">
        <f>$B$1-SUM($F$3:F8)</f>
        <v>12937.499999999998</v>
      </c>
      <c r="H8" s="22">
        <f t="shared" si="0"/>
        <v>2156.2499999999995</v>
      </c>
    </row>
    <row r="9" spans="1:8" x14ac:dyDescent="0.2">
      <c r="D9" s="20">
        <v>7</v>
      </c>
      <c r="E9" s="21">
        <f t="shared" si="1"/>
        <v>0</v>
      </c>
      <c r="F9" s="21">
        <f t="shared" si="2"/>
        <v>2156.2499999999995</v>
      </c>
      <c r="G9" s="21">
        <f>$B$1-SUM($F$3:F9)</f>
        <v>10781.249999999998</v>
      </c>
      <c r="H9" s="22">
        <f t="shared" si="0"/>
        <v>2156.2499999999995</v>
      </c>
    </row>
    <row r="10" spans="1:8" x14ac:dyDescent="0.2">
      <c r="D10" s="24">
        <v>8</v>
      </c>
      <c r="E10" s="25">
        <f t="shared" si="1"/>
        <v>0</v>
      </c>
      <c r="F10" s="25">
        <f t="shared" si="2"/>
        <v>2156.2499999999995</v>
      </c>
      <c r="G10" s="25">
        <f>$B$1-SUM($F$3:F10)</f>
        <v>8625</v>
      </c>
      <c r="H10" s="22">
        <f t="shared" si="0"/>
        <v>2156.2499999999995</v>
      </c>
    </row>
    <row r="11" spans="1:8" x14ac:dyDescent="0.2">
      <c r="D11" s="20">
        <v>9</v>
      </c>
      <c r="E11" s="21">
        <f t="shared" si="1"/>
        <v>0</v>
      </c>
      <c r="F11" s="21">
        <f t="shared" si="2"/>
        <v>2156.2499999999995</v>
      </c>
      <c r="G11" s="21">
        <f>$B$1-SUM($F$3:F11)</f>
        <v>6468.75</v>
      </c>
      <c r="H11" s="22">
        <f t="shared" si="0"/>
        <v>2156.2499999999995</v>
      </c>
    </row>
    <row r="12" spans="1:8" x14ac:dyDescent="0.2">
      <c r="D12" s="24">
        <v>10</v>
      </c>
      <c r="E12" s="25">
        <f t="shared" si="1"/>
        <v>0</v>
      </c>
      <c r="F12" s="25">
        <f t="shared" si="2"/>
        <v>2156.2499999999995</v>
      </c>
      <c r="G12" s="25">
        <f>$B$1-SUM($F$3:F12)</f>
        <v>4312.5</v>
      </c>
      <c r="H12" s="22">
        <f t="shared" si="0"/>
        <v>2156.2499999999995</v>
      </c>
    </row>
    <row r="13" spans="1:8" x14ac:dyDescent="0.2">
      <c r="D13" s="20">
        <v>11</v>
      </c>
      <c r="E13" s="21">
        <f t="shared" si="1"/>
        <v>0</v>
      </c>
      <c r="F13" s="21">
        <f t="shared" si="2"/>
        <v>2156.2499999999995</v>
      </c>
      <c r="G13" s="21">
        <f>$B$1-SUM($F$3:F13)</f>
        <v>2156.25</v>
      </c>
      <c r="H13" s="22">
        <f t="shared" si="0"/>
        <v>2156.2499999999995</v>
      </c>
    </row>
    <row r="14" spans="1:8" x14ac:dyDescent="0.2">
      <c r="D14" s="24">
        <v>12</v>
      </c>
      <c r="E14" s="25">
        <f t="shared" si="1"/>
        <v>0</v>
      </c>
      <c r="F14" s="25">
        <f t="shared" si="2"/>
        <v>2156.2499999999995</v>
      </c>
      <c r="G14" s="25">
        <f>$B$1-SUM($F$3:F14)</f>
        <v>0</v>
      </c>
      <c r="H14" s="22">
        <f t="shared" si="0"/>
        <v>2156.2499999999995</v>
      </c>
    </row>
    <row r="15" spans="1:8" hidden="1" x14ac:dyDescent="0.2">
      <c r="D15" s="20"/>
      <c r="E15" s="21"/>
      <c r="F15" s="21"/>
      <c r="G15" s="21"/>
      <c r="H15" s="22"/>
    </row>
    <row r="16" spans="1:8" hidden="1" x14ac:dyDescent="0.2">
      <c r="D16" s="24"/>
      <c r="E16" s="25"/>
      <c r="F16" s="25"/>
      <c r="G16" s="25"/>
      <c r="H16" s="22"/>
    </row>
    <row r="17" spans="4:8" hidden="1" x14ac:dyDescent="0.2">
      <c r="D17" s="20"/>
      <c r="E17" s="21"/>
      <c r="F17" s="21"/>
      <c r="G17" s="21"/>
      <c r="H17" s="22"/>
    </row>
    <row r="18" spans="4:8" hidden="1" x14ac:dyDescent="0.2">
      <c r="D18" s="24"/>
      <c r="E18" s="25"/>
      <c r="F18" s="25"/>
      <c r="G18" s="25"/>
      <c r="H18" s="22"/>
    </row>
    <row r="19" spans="4:8" hidden="1" x14ac:dyDescent="0.2">
      <c r="D19" s="20"/>
      <c r="E19" s="21"/>
      <c r="F19" s="21"/>
      <c r="G19" s="21"/>
      <c r="H19" s="22"/>
    </row>
    <row r="20" spans="4:8" hidden="1" x14ac:dyDescent="0.2">
      <c r="D20" s="24"/>
      <c r="E20" s="25"/>
      <c r="F20" s="25"/>
      <c r="G20" s="25"/>
      <c r="H20" s="22"/>
    </row>
    <row r="21" spans="4:8" hidden="1" x14ac:dyDescent="0.2">
      <c r="D21" s="20"/>
      <c r="E21" s="21"/>
      <c r="F21" s="21"/>
      <c r="G21" s="21"/>
      <c r="H21" s="22"/>
    </row>
    <row r="22" spans="4:8" hidden="1" x14ac:dyDescent="0.2">
      <c r="D22" s="24"/>
      <c r="E22" s="25"/>
      <c r="F22" s="25"/>
      <c r="G22" s="25"/>
      <c r="H22" s="22"/>
    </row>
    <row r="23" spans="4:8" hidden="1" x14ac:dyDescent="0.2">
      <c r="D23" s="20"/>
      <c r="E23" s="21"/>
      <c r="F23" s="21"/>
      <c r="G23" s="21"/>
      <c r="H23" s="22"/>
    </row>
    <row r="24" spans="4:8" hidden="1" x14ac:dyDescent="0.2">
      <c r="D24" s="24"/>
      <c r="E24" s="25"/>
      <c r="F24" s="25"/>
      <c r="G24" s="25"/>
      <c r="H24" s="22"/>
    </row>
    <row r="25" spans="4:8" hidden="1" x14ac:dyDescent="0.2">
      <c r="D25" s="20"/>
      <c r="E25" s="21"/>
      <c r="F25" s="21"/>
      <c r="G25" s="21"/>
      <c r="H25" s="22"/>
    </row>
    <row r="26" spans="4:8" hidden="1" x14ac:dyDescent="0.2">
      <c r="D26" s="24"/>
      <c r="E26" s="25"/>
      <c r="F26" s="25"/>
      <c r="G26" s="25"/>
      <c r="H26" s="29"/>
    </row>
    <row r="27" spans="4:8" x14ac:dyDescent="0.2">
      <c r="D27" s="28" t="s">
        <v>44</v>
      </c>
      <c r="E27" s="30">
        <f>SUM(E3:E14)</f>
        <v>0</v>
      </c>
      <c r="F27" s="30">
        <f>SUM(F3:F26)</f>
        <v>25874.999999999996</v>
      </c>
      <c r="G27" s="28"/>
      <c r="H27" s="22">
        <f>SUM(H3:H26)</f>
        <v>25874.999999999996</v>
      </c>
    </row>
    <row r="28" spans="4:8" x14ac:dyDescent="0.2">
      <c r="F28" s="34">
        <f>F27-25000</f>
        <v>874.99999999999636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48"/>
  <sheetViews>
    <sheetView tabSelected="1" topLeftCell="K1" zoomScale="150" workbookViewId="0">
      <selection activeCell="Q9" sqref="Q9"/>
    </sheetView>
  </sheetViews>
  <sheetFormatPr baseColWidth="10" defaultRowHeight="12.75" x14ac:dyDescent="0.2"/>
  <cols>
    <col min="3" max="3" width="18.125" customWidth="1"/>
    <col min="4" max="4" width="13.5" customWidth="1"/>
  </cols>
  <sheetData>
    <row r="3" spans="2:16" x14ac:dyDescent="0.2">
      <c r="C3" t="s">
        <v>53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 t="s">
        <v>49</v>
      </c>
    </row>
    <row r="4" spans="2:16" x14ac:dyDescent="0.2">
      <c r="C4" t="s">
        <v>48</v>
      </c>
    </row>
    <row r="5" spans="2:16" x14ac:dyDescent="0.2">
      <c r="C5" t="s">
        <v>50</v>
      </c>
      <c r="D5" s="36">
        <f>'normal sq'!F3</f>
        <v>278.4519418881232</v>
      </c>
      <c r="E5" s="36">
        <f>'normal sq'!F4</f>
        <v>281.00441802209764</v>
      </c>
      <c r="F5" s="36">
        <f>'normal sq'!F5</f>
        <v>283.58029185396691</v>
      </c>
      <c r="G5" s="36">
        <f>'normal sq'!F6</f>
        <v>286.17977786262827</v>
      </c>
      <c r="H5" s="36">
        <f>'normal sq'!F7</f>
        <v>288.80309249303565</v>
      </c>
      <c r="I5" s="36">
        <f>'normal sq'!F8</f>
        <v>291.45045417422182</v>
      </c>
      <c r="J5" s="36">
        <f>'normal sq'!F9</f>
        <v>294.12208333748555</v>
      </c>
      <c r="K5" s="36">
        <f>'normal sq'!F10</f>
        <v>296.81820243474584</v>
      </c>
      <c r="L5" s="36">
        <f>'normal sq'!F11</f>
        <v>299.5390359570643</v>
      </c>
      <c r="M5" s="36">
        <f>'normal sq'!F12</f>
        <v>302.2848104533374</v>
      </c>
      <c r="N5" s="36">
        <f>'normal sq'!F13</f>
        <v>305.0557545491597</v>
      </c>
      <c r="O5" s="36">
        <f>'normal sq'!F14</f>
        <v>307.85209896586031</v>
      </c>
      <c r="P5" s="36">
        <f>SUM(D5:O5)</f>
        <v>3515.1419619917265</v>
      </c>
    </row>
    <row r="6" spans="2:16" x14ac:dyDescent="0.2">
      <c r="C6" t="s">
        <v>51</v>
      </c>
      <c r="D6" s="36">
        <f>'normal sq'!E3</f>
        <v>320.83333333333331</v>
      </c>
      <c r="E6" s="36">
        <f>'normal sq'!E4</f>
        <v>318.28085719935888</v>
      </c>
      <c r="F6" s="36">
        <f>'normal sq'!E5</f>
        <v>315.70498336748966</v>
      </c>
      <c r="G6" s="36">
        <f>'normal sq'!E6</f>
        <v>313.10549735882819</v>
      </c>
      <c r="H6" s="36">
        <f>'normal sq'!E7</f>
        <v>310.48218272842087</v>
      </c>
      <c r="I6" s="36">
        <f>'normal sq'!E8</f>
        <v>307.8348210472347</v>
      </c>
      <c r="J6" s="36">
        <f>'normal sq'!E9</f>
        <v>305.16319188397108</v>
      </c>
      <c r="K6" s="36">
        <f>'normal sq'!E10</f>
        <v>302.46707278671073</v>
      </c>
      <c r="L6" s="36">
        <f>'normal sq'!E11</f>
        <v>299.74623926439216</v>
      </c>
      <c r="M6" s="36">
        <f>'normal sq'!E12</f>
        <v>297.00046476811912</v>
      </c>
      <c r="N6" s="36">
        <f>'normal sq'!E13</f>
        <v>294.22952067229681</v>
      </c>
      <c r="O6" s="36">
        <f>'normal sq'!E14</f>
        <v>291.43317625559621</v>
      </c>
      <c r="P6" s="36">
        <f>SUM(D6:O6)</f>
        <v>3676.2813406657515</v>
      </c>
    </row>
    <row r="7" spans="2:16" x14ac:dyDescent="0.2">
      <c r="C7" t="s">
        <v>55</v>
      </c>
      <c r="D7" s="36">
        <f>'normal sq'!B8</f>
        <v>15000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f>SUM(D7:O7)</f>
        <v>15000</v>
      </c>
    </row>
    <row r="8" spans="2:16" x14ac:dyDescent="0.2">
      <c r="C8" t="s">
        <v>49</v>
      </c>
      <c r="D8" s="36">
        <f>D5+D6+D7</f>
        <v>15599.285275221457</v>
      </c>
      <c r="E8" s="36">
        <f>E5+E6+E7</f>
        <v>599.28527522145646</v>
      </c>
      <c r="F8" s="36">
        <f t="shared" ref="F8:O8" si="0">F5+F6+F7</f>
        <v>599.28527522145657</v>
      </c>
      <c r="G8" s="36">
        <f t="shared" si="0"/>
        <v>599.28527522145646</v>
      </c>
      <c r="H8" s="36">
        <f t="shared" si="0"/>
        <v>599.28527522145646</v>
      </c>
      <c r="I8" s="36">
        <f t="shared" si="0"/>
        <v>599.28527522145646</v>
      </c>
      <c r="J8" s="36">
        <f t="shared" si="0"/>
        <v>599.28527522145669</v>
      </c>
      <c r="K8" s="36">
        <f t="shared" si="0"/>
        <v>599.28527522145657</v>
      </c>
      <c r="L8" s="36">
        <f t="shared" si="0"/>
        <v>599.28527522145646</v>
      </c>
      <c r="M8" s="36">
        <f t="shared" si="0"/>
        <v>599.28527522145646</v>
      </c>
      <c r="N8" s="36">
        <f t="shared" si="0"/>
        <v>599.28527522145646</v>
      </c>
      <c r="O8" s="36">
        <f t="shared" si="0"/>
        <v>599.28527522145646</v>
      </c>
      <c r="P8" s="36">
        <f>SUM(D8:O8)</f>
        <v>22191.42330265748</v>
      </c>
    </row>
    <row r="9" spans="2:16" x14ac:dyDescent="0.2">
      <c r="B9">
        <f>0.04/12</f>
        <v>3.3333333333333335E-3</v>
      </c>
      <c r="C9" t="s">
        <v>52</v>
      </c>
      <c r="D9" s="38">
        <f>NPV(B9,D8,E8,F8,G8,H8,I8,J8,K8,L8,M8,N8,O8,)</f>
        <v>21988.16904300261</v>
      </c>
    </row>
    <row r="11" spans="2:16" x14ac:dyDescent="0.2">
      <c r="C11" s="43" t="s">
        <v>53</v>
      </c>
      <c r="D11">
        <v>1</v>
      </c>
      <c r="E11">
        <v>2</v>
      </c>
      <c r="F11">
        <v>3</v>
      </c>
      <c r="G11">
        <v>4</v>
      </c>
      <c r="H11">
        <v>5</v>
      </c>
      <c r="I11">
        <v>6</v>
      </c>
      <c r="J11">
        <v>7</v>
      </c>
      <c r="K11">
        <v>8</v>
      </c>
      <c r="L11">
        <v>9</v>
      </c>
      <c r="M11">
        <v>10</v>
      </c>
      <c r="N11">
        <v>11</v>
      </c>
      <c r="O11">
        <v>12</v>
      </c>
      <c r="P11" t="s">
        <v>49</v>
      </c>
    </row>
    <row r="12" spans="2:16" x14ac:dyDescent="0.2">
      <c r="C12" t="s">
        <v>54</v>
      </c>
    </row>
    <row r="13" spans="2:16" x14ac:dyDescent="0.2">
      <c r="C13" t="s">
        <v>50</v>
      </c>
      <c r="D13" s="39">
        <f>'meses sin interes'!F3</f>
        <v>2083.3333333333335</v>
      </c>
      <c r="E13" s="39">
        <f>D13</f>
        <v>2083.3333333333335</v>
      </c>
      <c r="F13" s="39">
        <f t="shared" ref="F13:O13" si="1">E13</f>
        <v>2083.3333333333335</v>
      </c>
      <c r="G13" s="39">
        <f t="shared" si="1"/>
        <v>2083.3333333333335</v>
      </c>
      <c r="H13" s="39">
        <f t="shared" si="1"/>
        <v>2083.3333333333335</v>
      </c>
      <c r="I13" s="39">
        <f t="shared" si="1"/>
        <v>2083.3333333333335</v>
      </c>
      <c r="J13" s="39">
        <f t="shared" si="1"/>
        <v>2083.3333333333335</v>
      </c>
      <c r="K13" s="39">
        <f t="shared" si="1"/>
        <v>2083.3333333333335</v>
      </c>
      <c r="L13" s="39">
        <f t="shared" si="1"/>
        <v>2083.3333333333335</v>
      </c>
      <c r="M13" s="39">
        <f t="shared" si="1"/>
        <v>2083.3333333333335</v>
      </c>
      <c r="N13" s="39">
        <f t="shared" si="1"/>
        <v>2083.3333333333335</v>
      </c>
      <c r="O13" s="39">
        <f t="shared" si="1"/>
        <v>2083.3333333333335</v>
      </c>
      <c r="P13" s="39">
        <f>SUM(D13:O13)</f>
        <v>24999.999999999996</v>
      </c>
    </row>
    <row r="14" spans="2:16" x14ac:dyDescent="0.2">
      <c r="C14" t="s">
        <v>51</v>
      </c>
    </row>
    <row r="15" spans="2:16" x14ac:dyDescent="0.2">
      <c r="C15" t="s">
        <v>55</v>
      </c>
      <c r="D15" s="35">
        <f>'meses sin interes'!B8</f>
        <v>25000</v>
      </c>
      <c r="P15" s="39">
        <f t="shared" ref="P15:P16" si="2">SUM(D15:O15)</f>
        <v>25000</v>
      </c>
    </row>
    <row r="16" spans="2:16" x14ac:dyDescent="0.2">
      <c r="C16" t="s">
        <v>49</v>
      </c>
      <c r="D16" s="40">
        <f>D13+D15</f>
        <v>27083.333333333332</v>
      </c>
      <c r="E16" s="40">
        <f>E13+E15</f>
        <v>2083.3333333333335</v>
      </c>
      <c r="F16" s="40">
        <f t="shared" ref="F16:O16" si="3">F13+F15</f>
        <v>2083.3333333333335</v>
      </c>
      <c r="G16" s="40">
        <f t="shared" si="3"/>
        <v>2083.3333333333335</v>
      </c>
      <c r="H16" s="40">
        <f t="shared" si="3"/>
        <v>2083.3333333333335</v>
      </c>
      <c r="I16" s="40">
        <f t="shared" si="3"/>
        <v>2083.3333333333335</v>
      </c>
      <c r="J16" s="40">
        <f t="shared" si="3"/>
        <v>2083.3333333333335</v>
      </c>
      <c r="K16" s="40">
        <f t="shared" si="3"/>
        <v>2083.3333333333335</v>
      </c>
      <c r="L16" s="40">
        <f t="shared" si="3"/>
        <v>2083.3333333333335</v>
      </c>
      <c r="M16" s="40">
        <f t="shared" si="3"/>
        <v>2083.3333333333335</v>
      </c>
      <c r="N16" s="40">
        <f t="shared" si="3"/>
        <v>2083.3333333333335</v>
      </c>
      <c r="O16" s="40">
        <f t="shared" si="3"/>
        <v>2083.3333333333335</v>
      </c>
      <c r="P16" s="39">
        <f t="shared" si="2"/>
        <v>50000.000000000015</v>
      </c>
    </row>
    <row r="17" spans="2:16" x14ac:dyDescent="0.2">
      <c r="C17" t="s">
        <v>52</v>
      </c>
      <c r="D17" s="38">
        <f>NPV(B9,D16,E16,F16,G16,H16,I16,J16,K16,L16,M16,O16,N16,)</f>
        <v>49383.598569716436</v>
      </c>
    </row>
    <row r="19" spans="2:16" x14ac:dyDescent="0.2">
      <c r="C19" s="43" t="s">
        <v>53</v>
      </c>
      <c r="D19">
        <v>1</v>
      </c>
      <c r="E19">
        <v>2</v>
      </c>
      <c r="F19">
        <v>3</v>
      </c>
      <c r="G19">
        <v>4</v>
      </c>
      <c r="H19">
        <v>5</v>
      </c>
      <c r="I19">
        <v>6</v>
      </c>
      <c r="J19">
        <v>7</v>
      </c>
      <c r="K19">
        <v>8</v>
      </c>
      <c r="L19">
        <v>9</v>
      </c>
      <c r="M19">
        <v>10</v>
      </c>
      <c r="N19">
        <v>11</v>
      </c>
      <c r="O19">
        <v>12</v>
      </c>
      <c r="P19" t="s">
        <v>49</v>
      </c>
    </row>
    <row r="20" spans="2:16" x14ac:dyDescent="0.2">
      <c r="C20" t="s">
        <v>54</v>
      </c>
    </row>
    <row r="21" spans="2:16" x14ac:dyDescent="0.2">
      <c r="C21" t="s">
        <v>50</v>
      </c>
      <c r="D21" s="39">
        <f>'tabla con comison'!F3</f>
        <v>2156.2499999999995</v>
      </c>
      <c r="E21" s="39">
        <f>D21</f>
        <v>2156.2499999999995</v>
      </c>
      <c r="F21" s="39">
        <f t="shared" ref="F21:O21" si="4">E21</f>
        <v>2156.2499999999995</v>
      </c>
      <c r="G21" s="39">
        <f t="shared" si="4"/>
        <v>2156.2499999999995</v>
      </c>
      <c r="H21" s="39">
        <f t="shared" si="4"/>
        <v>2156.2499999999995</v>
      </c>
      <c r="I21" s="39">
        <f t="shared" si="4"/>
        <v>2156.2499999999995</v>
      </c>
      <c r="J21" s="39">
        <f t="shared" si="4"/>
        <v>2156.2499999999995</v>
      </c>
      <c r="K21" s="39">
        <f t="shared" si="4"/>
        <v>2156.2499999999995</v>
      </c>
      <c r="L21" s="39">
        <f t="shared" si="4"/>
        <v>2156.2499999999995</v>
      </c>
      <c r="M21" s="39">
        <f t="shared" si="4"/>
        <v>2156.2499999999995</v>
      </c>
      <c r="N21" s="39">
        <f t="shared" si="4"/>
        <v>2156.2499999999995</v>
      </c>
      <c r="O21" s="39">
        <f t="shared" si="4"/>
        <v>2156.2499999999995</v>
      </c>
      <c r="P21" s="39">
        <f>SUM(D21:O21)</f>
        <v>25874.999999999996</v>
      </c>
    </row>
    <row r="22" spans="2:16" x14ac:dyDescent="0.2">
      <c r="C22" t="s">
        <v>51</v>
      </c>
    </row>
    <row r="23" spans="2:16" x14ac:dyDescent="0.2">
      <c r="C23" t="s">
        <v>55</v>
      </c>
      <c r="D23" s="35">
        <f>'tabla con comison'!B8</f>
        <v>25000</v>
      </c>
      <c r="P23" s="39">
        <f t="shared" ref="P23:P24" si="5">SUM(D23:O23)</f>
        <v>25000</v>
      </c>
    </row>
    <row r="24" spans="2:16" x14ac:dyDescent="0.2">
      <c r="C24" t="s">
        <v>49</v>
      </c>
      <c r="D24" s="40">
        <f>D21+D23</f>
        <v>27156.25</v>
      </c>
      <c r="E24" s="40">
        <f>E21+E23</f>
        <v>2156.2499999999995</v>
      </c>
      <c r="F24" s="40">
        <f t="shared" ref="F24" si="6">F21+F23</f>
        <v>2156.2499999999995</v>
      </c>
      <c r="G24" s="40">
        <f t="shared" ref="G24" si="7">G21+G23</f>
        <v>2156.2499999999995</v>
      </c>
      <c r="H24" s="40">
        <f t="shared" ref="H24" si="8">H21+H23</f>
        <v>2156.2499999999995</v>
      </c>
      <c r="I24" s="40">
        <f t="shared" ref="I24" si="9">I21+I23</f>
        <v>2156.2499999999995</v>
      </c>
      <c r="J24" s="40">
        <f t="shared" ref="J24" si="10">J21+J23</f>
        <v>2156.2499999999995</v>
      </c>
      <c r="K24" s="40">
        <f t="shared" ref="K24" si="11">K21+K23</f>
        <v>2156.2499999999995</v>
      </c>
      <c r="L24" s="40">
        <f t="shared" ref="L24" si="12">L21+L23</f>
        <v>2156.2499999999995</v>
      </c>
      <c r="M24" s="40">
        <f t="shared" ref="M24" si="13">M21+M23</f>
        <v>2156.2499999999995</v>
      </c>
      <c r="N24" s="40">
        <f t="shared" ref="N24" si="14">N21+N23</f>
        <v>2156.2499999999995</v>
      </c>
      <c r="O24" s="40">
        <f t="shared" ref="O24" si="15">O21+O23</f>
        <v>2156.2499999999995</v>
      </c>
      <c r="P24" s="39">
        <f t="shared" si="5"/>
        <v>50875</v>
      </c>
    </row>
    <row r="25" spans="2:16" x14ac:dyDescent="0.2">
      <c r="C25" t="s">
        <v>52</v>
      </c>
      <c r="D25" s="38">
        <f>NPV(B17,D24,E24,F24,G24,H24,I24,J24,K24,L24,M24,O24,N24,)</f>
        <v>50875</v>
      </c>
    </row>
    <row r="29" spans="2:16" x14ac:dyDescent="0.2">
      <c r="C29" s="42" t="s">
        <v>1</v>
      </c>
      <c r="D29">
        <v>1</v>
      </c>
      <c r="E29">
        <v>2</v>
      </c>
      <c r="F29">
        <v>3</v>
      </c>
      <c r="G29">
        <v>4</v>
      </c>
      <c r="H29">
        <v>5</v>
      </c>
      <c r="I29">
        <v>6</v>
      </c>
      <c r="J29">
        <v>7</v>
      </c>
    </row>
    <row r="30" spans="2:16" x14ac:dyDescent="0.2">
      <c r="B30" t="s">
        <v>56</v>
      </c>
      <c r="C30" t="s">
        <v>50</v>
      </c>
      <c r="D30" s="41">
        <f>SUM('normal sq'!F3:F14)</f>
        <v>3515.1419619917265</v>
      </c>
      <c r="E30" s="41">
        <f>SUM('normal sq'!F15:F26)</f>
        <v>3921.9100988943687</v>
      </c>
      <c r="F30" s="41">
        <f>SUM('normal sq'!F27:F38)</f>
        <v>4375.7489712006791</v>
      </c>
      <c r="G30" s="41">
        <f>SUM('normal sq'!F39:F50)</f>
        <v>4882.1055496304252</v>
      </c>
      <c r="H30" s="41">
        <f>SUM('normal sq'!F51:F62)</f>
        <v>5447.0571220158499</v>
      </c>
      <c r="I30" s="41">
        <f>SUM('normal sq'!F63:F74)</f>
        <v>6077.3842328643741</v>
      </c>
      <c r="J30" s="41">
        <f>SUM('normal sq'!F75:F86)</f>
        <v>6780.6520634025792</v>
      </c>
    </row>
    <row r="31" spans="2:16" x14ac:dyDescent="0.2">
      <c r="B31" t="s">
        <v>0</v>
      </c>
      <c r="C31" t="s">
        <v>51</v>
      </c>
      <c r="D31" s="41">
        <f>SUM('normal sq'!E3:E14)</f>
        <v>3676.2813406657515</v>
      </c>
      <c r="E31" s="41">
        <f>SUM('normal sq'!E15:E26)</f>
        <v>3269.5132037631097</v>
      </c>
      <c r="F31" s="41">
        <f>SUM('normal sq'!E27:E38)</f>
        <v>2815.6743314567993</v>
      </c>
      <c r="G31" s="41">
        <f>SUM('normal sq'!E39:E50)</f>
        <v>2309.3177530270536</v>
      </c>
      <c r="H31" s="41">
        <f>SUM('normal sq'!E51:E62)</f>
        <v>1744.366180641628</v>
      </c>
      <c r="I31" s="41">
        <f>SUM('normal sq'!E63:E74)</f>
        <v>1114.039069793105</v>
      </c>
      <c r="J31" s="41">
        <f>SUM('normal sq'!E75:E86)</f>
        <v>410.77123925489957</v>
      </c>
    </row>
    <row r="32" spans="2:16" x14ac:dyDescent="0.2">
      <c r="C32" t="s">
        <v>55</v>
      </c>
      <c r="D32" s="35">
        <f>'normal sq'!B8</f>
        <v>15000</v>
      </c>
    </row>
    <row r="33" spans="3:10" x14ac:dyDescent="0.2">
      <c r="C33" t="s">
        <v>49</v>
      </c>
      <c r="D33" s="41">
        <f>D30+D31+D32</f>
        <v>22191.42330265748</v>
      </c>
      <c r="E33" s="41">
        <f t="shared" ref="E33:J33" si="16">E30+E31+E32</f>
        <v>7191.4233026574784</v>
      </c>
      <c r="F33" s="41">
        <f t="shared" si="16"/>
        <v>7191.4233026574784</v>
      </c>
      <c r="G33" s="41">
        <f t="shared" si="16"/>
        <v>7191.4233026574784</v>
      </c>
      <c r="H33" s="41">
        <f t="shared" si="16"/>
        <v>7191.4233026574784</v>
      </c>
      <c r="I33" s="41">
        <f t="shared" si="16"/>
        <v>7191.4233026574793</v>
      </c>
      <c r="J33" s="41">
        <f t="shared" si="16"/>
        <v>7191.4233026574784</v>
      </c>
    </row>
    <row r="34" spans="3:10" x14ac:dyDescent="0.2">
      <c r="C34" t="s">
        <v>52</v>
      </c>
      <c r="D34" s="37">
        <f>NPV(0.04,D33,E33,F33,G33,H33,I33,J33)</f>
        <v>57586.392740368094</v>
      </c>
    </row>
    <row r="37" spans="3:10" x14ac:dyDescent="0.2">
      <c r="C37" t="s">
        <v>2</v>
      </c>
    </row>
    <row r="39" spans="3:10" x14ac:dyDescent="0.2">
      <c r="C39" t="s">
        <v>3</v>
      </c>
      <c r="D39" s="38">
        <f>D17</f>
        <v>49383.598569716436</v>
      </c>
    </row>
    <row r="40" spans="3:10" x14ac:dyDescent="0.2">
      <c r="C40" t="s">
        <v>4</v>
      </c>
      <c r="D40">
        <v>0.04</v>
      </c>
    </row>
    <row r="41" spans="3:10" x14ac:dyDescent="0.2">
      <c r="C41" t="s">
        <v>5</v>
      </c>
      <c r="D41">
        <v>4</v>
      </c>
    </row>
    <row r="42" spans="3:10" x14ac:dyDescent="0.2">
      <c r="D42">
        <f>POWER(1+D40,D41)</f>
        <v>1.1698585600000002</v>
      </c>
    </row>
    <row r="43" spans="3:10" x14ac:dyDescent="0.2">
      <c r="C43" t="s">
        <v>6</v>
      </c>
      <c r="D43" s="44">
        <f>D39*D42</f>
        <v>57771.825510386538</v>
      </c>
    </row>
    <row r="45" spans="3:10" x14ac:dyDescent="0.2">
      <c r="C45" t="s">
        <v>7</v>
      </c>
      <c r="D45" s="45">
        <f>D17</f>
        <v>49383.598569716436</v>
      </c>
    </row>
    <row r="46" spans="3:10" x14ac:dyDescent="0.2">
      <c r="C46" t="s">
        <v>6</v>
      </c>
      <c r="D46" s="45">
        <f>D34</f>
        <v>57586.392740368094</v>
      </c>
    </row>
    <row r="47" spans="3:10" x14ac:dyDescent="0.2">
      <c r="C47" t="s">
        <v>9</v>
      </c>
      <c r="D47" s="46">
        <f>((D46/D45)^(1/D48))-1</f>
        <v>3.9164460186844607E-2</v>
      </c>
    </row>
    <row r="48" spans="3:10" x14ac:dyDescent="0.2">
      <c r="C48" t="s">
        <v>8</v>
      </c>
      <c r="D48">
        <v>4</v>
      </c>
    </row>
  </sheetData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workbookViewId="0">
      <selection activeCell="A3" sqref="A3"/>
    </sheetView>
  </sheetViews>
  <sheetFormatPr baseColWidth="10" defaultRowHeight="12.75" x14ac:dyDescent="0.2"/>
  <cols>
    <col min="2" max="2" width="24.5" customWidth="1"/>
    <col min="3" max="3" width="19.25" customWidth="1"/>
    <col min="5" max="5" width="16.25" customWidth="1"/>
  </cols>
  <sheetData>
    <row r="2" spans="2:4" ht="13.5" thickBot="1" x14ac:dyDescent="0.25"/>
    <row r="3" spans="2:4" x14ac:dyDescent="0.2">
      <c r="B3" s="2" t="s">
        <v>10</v>
      </c>
      <c r="C3" s="3" t="s">
        <v>11</v>
      </c>
    </row>
    <row r="4" spans="2:4" x14ac:dyDescent="0.2">
      <c r="B4" s="4" t="s">
        <v>12</v>
      </c>
      <c r="C4" s="5">
        <v>4.5199999999999997E-2</v>
      </c>
    </row>
    <row r="5" spans="2:4" x14ac:dyDescent="0.2">
      <c r="B5" s="4"/>
      <c r="C5" s="6"/>
    </row>
    <row r="6" spans="2:4" x14ac:dyDescent="0.2">
      <c r="B6" s="4" t="s">
        <v>13</v>
      </c>
      <c r="C6" s="5">
        <v>7.6100000000000001E-2</v>
      </c>
    </row>
    <row r="7" spans="2:4" x14ac:dyDescent="0.2">
      <c r="B7" s="4"/>
      <c r="C7" s="6"/>
    </row>
    <row r="8" spans="2:4" x14ac:dyDescent="0.2">
      <c r="B8" s="4" t="s">
        <v>14</v>
      </c>
      <c r="C8" s="5">
        <v>0.1051</v>
      </c>
    </row>
    <row r="9" spans="2:4" x14ac:dyDescent="0.2">
      <c r="B9" s="4"/>
      <c r="C9" s="6"/>
    </row>
    <row r="10" spans="2:4" ht="13.5" thickBot="1" x14ac:dyDescent="0.25">
      <c r="B10" s="7" t="s">
        <v>15</v>
      </c>
      <c r="C10" s="8">
        <v>0.1321</v>
      </c>
    </row>
    <row r="12" spans="2:4" x14ac:dyDescent="0.2">
      <c r="B12" t="s">
        <v>16</v>
      </c>
    </row>
    <row r="14" spans="2:4" x14ac:dyDescent="0.2">
      <c r="B14" t="s">
        <v>17</v>
      </c>
      <c r="C14" s="9">
        <v>50000</v>
      </c>
    </row>
    <row r="15" spans="2:4" x14ac:dyDescent="0.2">
      <c r="B15" t="s">
        <v>18</v>
      </c>
      <c r="C15" s="9">
        <f>C14*0.3</f>
        <v>15000</v>
      </c>
      <c r="D15" s="10">
        <v>0.3</v>
      </c>
    </row>
    <row r="16" spans="2:4" x14ac:dyDescent="0.2">
      <c r="B16" t="s">
        <v>19</v>
      </c>
      <c r="C16" s="9">
        <f>C14-C15</f>
        <v>35000</v>
      </c>
    </row>
    <row r="18" spans="2:4" x14ac:dyDescent="0.2">
      <c r="B18" t="s">
        <v>20</v>
      </c>
    </row>
    <row r="19" spans="2:4" x14ac:dyDescent="0.2">
      <c r="B19" t="s">
        <v>21</v>
      </c>
      <c r="C19" s="9">
        <f>C15</f>
        <v>15000</v>
      </c>
      <c r="D19" t="s">
        <v>25</v>
      </c>
    </row>
    <row r="20" spans="2:4" x14ac:dyDescent="0.2">
      <c r="B20" t="s">
        <v>22</v>
      </c>
      <c r="C20" s="1">
        <f>C10</f>
        <v>0.1321</v>
      </c>
    </row>
    <row r="21" spans="2:4" x14ac:dyDescent="0.2">
      <c r="B21" t="s">
        <v>23</v>
      </c>
      <c r="C21" s="9">
        <f>C19*C20</f>
        <v>1981.5</v>
      </c>
    </row>
    <row r="22" spans="2:4" x14ac:dyDescent="0.2">
      <c r="B22" t="s">
        <v>24</v>
      </c>
      <c r="C22" s="9">
        <f>C19-C21</f>
        <v>13018.5</v>
      </c>
    </row>
    <row r="24" spans="2:4" x14ac:dyDescent="0.2">
      <c r="B24" t="s">
        <v>26</v>
      </c>
      <c r="C24" t="s">
        <v>27</v>
      </c>
    </row>
    <row r="25" spans="2:4" x14ac:dyDescent="0.2">
      <c r="C25" t="s">
        <v>28</v>
      </c>
    </row>
    <row r="26" spans="2:4" x14ac:dyDescent="0.2">
      <c r="C26" t="s">
        <v>29</v>
      </c>
    </row>
    <row r="27" spans="2:4" x14ac:dyDescent="0.2">
      <c r="B27" t="s">
        <v>30</v>
      </c>
    </row>
    <row r="28" spans="2:4" x14ac:dyDescent="0.2">
      <c r="B28" t="s">
        <v>31</v>
      </c>
    </row>
    <row r="30" spans="2:4" x14ac:dyDescent="0.2">
      <c r="B30" t="s">
        <v>32</v>
      </c>
      <c r="C30" s="11">
        <f>C16</f>
        <v>35000</v>
      </c>
    </row>
    <row r="31" spans="2:4" x14ac:dyDescent="0.2">
      <c r="B31" t="s">
        <v>22</v>
      </c>
      <c r="C31" s="11">
        <f>C30*C10</f>
        <v>4623.5</v>
      </c>
    </row>
    <row r="32" spans="2:4" x14ac:dyDescent="0.2">
      <c r="B32" t="s">
        <v>33</v>
      </c>
      <c r="C32" s="11">
        <f>C30-C31</f>
        <v>30376.5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meses sin interes</vt:lpstr>
      <vt:lpstr>normal sq</vt:lpstr>
      <vt:lpstr>tabla con comison</vt:lpstr>
      <vt:lpstr>Hoja1</vt:lpstr>
      <vt:lpstr>Análisis</vt:lpstr>
      <vt:lpstr>premisas</vt:lpstr>
    </vt:vector>
  </TitlesOfParts>
  <Company>powerpeople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Rivera Garcia</dc:creator>
  <cp:lastModifiedBy>luis manuel Rivera Garcia</cp:lastModifiedBy>
  <dcterms:created xsi:type="dcterms:W3CDTF">2015-02-16T06:23:05Z</dcterms:created>
  <dcterms:modified xsi:type="dcterms:W3CDTF">2015-03-25T21:42:38Z</dcterms:modified>
</cp:coreProperties>
</file>